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3"/>
  </bookViews>
  <sheets>
    <sheet name="титулка" sheetId="1" r:id="rId1"/>
    <sheet name="І пів.2018фінплан" sheetId="2" r:id="rId2"/>
    <sheet name="І пів 2018таблиця 1,2 " sheetId="3" r:id="rId3"/>
    <sheet name="І пів 2018Таблиця 3 " sheetId="4" r:id="rId4"/>
  </sheets>
  <definedNames>
    <definedName name="_xlnm.Print_Titles" localSheetId="3">'І пів 2018Таблиця 3 '!$6:$7</definedName>
    <definedName name="_xlnm.Print_Titles" localSheetId="1">'І пів.2018фінплан'!$4:$6</definedName>
    <definedName name="_xlnm.Print_Area" localSheetId="1">'І пів.2018фінплан'!$B$1:$G$99</definedName>
  </definedNames>
  <calcPr fullCalcOnLoad="1"/>
</workbook>
</file>

<file path=xl/sharedStrings.xml><?xml version="1.0" encoding="utf-8"?>
<sst xmlns="http://schemas.openxmlformats.org/spreadsheetml/2006/main" count="349" uniqueCount="284">
  <si>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</si>
  <si>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</si>
  <si>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</si>
  <si>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</si>
  <si>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</si>
  <si>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</si>
  <si>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</si>
  <si>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</si>
  <si>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</si>
  <si>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</si>
  <si>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</si>
  <si>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</si>
  <si>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</si>
  <si>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</si>
  <si>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</si>
  <si>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</si>
  <si>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</si>
  <si>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</si>
  <si>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</si>
  <si>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</si>
  <si>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</si>
  <si>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</si>
  <si>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</si>
  <si>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</si>
  <si>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</si>
  <si>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</si>
  <si>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</si>
  <si>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</si>
  <si>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</si>
  <si>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</si>
  <si>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</si>
  <si>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</si>
  <si>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</si>
  <si>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005</t>
  </si>
  <si>
    <t>006</t>
  </si>
  <si>
    <t>007</t>
  </si>
  <si>
    <t>008</t>
  </si>
  <si>
    <t>009</t>
  </si>
  <si>
    <t>017</t>
  </si>
  <si>
    <t>018</t>
  </si>
  <si>
    <t>019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</si>
  <si>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</si>
  <si>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</si>
  <si>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</si>
  <si>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</si>
  <si>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</si>
  <si>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</si>
  <si>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</si>
  <si>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</si>
  <si>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</si>
  <si>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</si>
  <si>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</si>
  <si>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</si>
  <si>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</si>
  <si>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</si>
  <si>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</si>
  <si>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</si>
  <si>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</si>
  <si>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</si>
  <si>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до державних цільових фондів</t>
  </si>
  <si>
    <t>неустойки (штрафи, пені)</t>
  </si>
  <si>
    <t>036</t>
  </si>
  <si>
    <t>Інші обов’язкові платежі, у тому числі: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</si>
  <si>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</si>
  <si>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</si>
  <si>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</si>
  <si>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</si>
  <si>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</si>
  <si>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</si>
  <si>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</si>
  <si>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</si>
  <si>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</si>
  <si>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</si>
  <si>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</si>
  <si>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</si>
  <si>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</si>
  <si>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</si>
  <si>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</si>
  <si>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</si>
  <si>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Розрахунки з оплати праці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</si>
  <si>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</si>
  <si>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</si>
  <si>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</si>
  <si>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</si>
  <si>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</si>
  <si>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</si>
  <si>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014/1</t>
  </si>
  <si>
    <t>014/2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</si>
  <si>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</si>
  <si>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</si>
  <si>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</si>
  <si>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</si>
  <si>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</si>
  <si>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</si>
  <si>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</si>
  <si>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</si>
  <si>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</si>
  <si>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</si>
  <si>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</si>
  <si>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</si>
  <si>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</si>
  <si>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</si>
  <si>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</si>
  <si>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у тому числі на державну частку</t>
  </si>
  <si>
    <t>037</t>
  </si>
  <si>
    <t>038</t>
  </si>
  <si>
    <t>внески до фондів соціального страхування</t>
  </si>
  <si>
    <t>001/3</t>
  </si>
  <si>
    <t>001/4</t>
  </si>
  <si>
    <t>001/5</t>
  </si>
  <si>
    <t>001/6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</si>
  <si>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</si>
  <si>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</si>
  <si>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</si>
  <si>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</si>
  <si>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</si>
  <si>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</si>
  <si>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</si>
  <si>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</si>
  <si>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</si>
  <si>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</si>
  <si>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</si>
  <si>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</si>
  <si>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</si>
  <si>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</si>
  <si>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</si>
  <si>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</si>
  <si>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Виручка від реалізації продукції (товарів, робіт, послуг)</t>
  </si>
  <si>
    <t>Капітальне будівництво</t>
  </si>
  <si>
    <t>Сплата поточних податків та обов’язкових платежів до державного бюджету, у тому числі:</t>
  </si>
  <si>
    <t>модернізація, модифікація (добудова, дообладнання, реконструкція) основних засобів</t>
  </si>
  <si>
    <t>капітальний ремонт</t>
  </si>
  <si>
    <t>014/3</t>
  </si>
  <si>
    <t>014/4</t>
  </si>
  <si>
    <t>014/5</t>
  </si>
  <si>
    <t>Акцизний збір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</si>
  <si>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</si>
  <si>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</si>
  <si>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</si>
  <si>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</si>
  <si>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</si>
  <si>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</si>
  <si>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</si>
  <si>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</si>
  <si>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</si>
  <si>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 xml:space="preserve">Надходження грошових коштів від основної діяльності </t>
  </si>
  <si>
    <t>037/1</t>
  </si>
  <si>
    <t>037/2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</si>
  <si>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</si>
  <si>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</si>
  <si>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</si>
  <si>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</si>
  <si>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</si>
  <si>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</si>
  <si>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</si>
  <si>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Матеріальні витрати, у тому числі:</t>
  </si>
  <si>
    <t>Виконання                (%)</t>
  </si>
  <si>
    <t>Капітальні інвестиції, усього,                        у тому числі:</t>
  </si>
  <si>
    <t>коди</t>
  </si>
  <si>
    <t xml:space="preserve">за ЄДПОУ </t>
  </si>
  <si>
    <t> Комунальне підприємство</t>
  </si>
  <si>
    <t>150 </t>
  </si>
  <si>
    <t> Комунальна власність</t>
  </si>
  <si>
    <t>витрати на відрядження</t>
  </si>
  <si>
    <t>витрати на сировину й основні матеріали, канцтовари</t>
  </si>
  <si>
    <t>014/8</t>
  </si>
  <si>
    <t>014/9</t>
  </si>
  <si>
    <t>014/10</t>
  </si>
  <si>
    <t>014/11</t>
  </si>
  <si>
    <t>014/12</t>
  </si>
  <si>
    <t>019/1</t>
  </si>
  <si>
    <t>О29</t>
  </si>
  <si>
    <t>030/1</t>
  </si>
  <si>
    <t>035/1</t>
  </si>
  <si>
    <t>036/1</t>
  </si>
  <si>
    <t>036/2</t>
  </si>
  <si>
    <t>036/3</t>
  </si>
  <si>
    <t>035/2</t>
  </si>
  <si>
    <t>035/3</t>
  </si>
  <si>
    <t>035/4</t>
  </si>
  <si>
    <t>035/5</t>
  </si>
  <si>
    <t>035/6</t>
  </si>
  <si>
    <t xml:space="preserve">відрахування частини чистого прибутку  підприємствами </t>
  </si>
  <si>
    <r>
      <t xml:space="preserve">Інші непрямі податки </t>
    </r>
    <r>
      <rPr>
        <i/>
        <sz val="12"/>
        <rFont val="Cambria"/>
        <family val="1"/>
      </rPr>
      <t>(розшифрувати)</t>
    </r>
  </si>
  <si>
    <r>
      <t xml:space="preserve">Інші вирахування з доходу </t>
    </r>
    <r>
      <rPr>
        <i/>
        <sz val="12"/>
        <rFont val="Cambria"/>
        <family val="1"/>
      </rPr>
      <t>(розшифрувати)</t>
    </r>
  </si>
  <si>
    <r>
      <t xml:space="preserve">Дохід від участі в капіталі </t>
    </r>
    <r>
      <rPr>
        <i/>
        <sz val="12"/>
        <rFont val="Cambria"/>
        <family val="1"/>
      </rPr>
      <t>(розшифрувати)</t>
    </r>
  </si>
  <si>
    <r>
      <t xml:space="preserve">Фінансові витрати </t>
    </r>
    <r>
      <rPr>
        <i/>
        <sz val="12"/>
        <rFont val="Cambria"/>
        <family val="1"/>
      </rPr>
      <t>(розшифрувати)</t>
    </r>
  </si>
  <si>
    <r>
      <t>Втрати від участі в капіталі</t>
    </r>
    <r>
      <rPr>
        <i/>
        <sz val="12"/>
        <rFont val="Cambria"/>
        <family val="1"/>
      </rPr>
      <t xml:space="preserve"> (розшифрувати)</t>
    </r>
  </si>
  <si>
    <r>
      <t xml:space="preserve">Інші витрати </t>
    </r>
    <r>
      <rPr>
        <i/>
        <sz val="12"/>
        <rFont val="Cambria"/>
        <family val="1"/>
      </rPr>
      <t>(розшифрувати)</t>
    </r>
  </si>
  <si>
    <r>
      <t xml:space="preserve">Інші фонди </t>
    </r>
    <r>
      <rPr>
        <i/>
        <sz val="12"/>
        <rFont val="Cambria"/>
        <family val="1"/>
      </rPr>
      <t>(розшифрувати)</t>
    </r>
  </si>
  <si>
    <r>
      <t xml:space="preserve">Інші цілі </t>
    </r>
    <r>
      <rPr>
        <i/>
        <sz val="12"/>
        <rFont val="Cambria"/>
        <family val="1"/>
      </rPr>
      <t>(розшифрувати)</t>
    </r>
  </si>
  <si>
    <r>
      <t xml:space="preserve">інші платежі </t>
    </r>
    <r>
      <rPr>
        <i/>
        <sz val="12"/>
        <rFont val="Cambria"/>
        <family val="1"/>
      </rPr>
      <t>(розшифрувати)</t>
    </r>
  </si>
  <si>
    <t xml:space="preserve">Чистий дохід (виручка) від реалізації продукції (товарів, робіт, послуг) </t>
  </si>
  <si>
    <t>038/1</t>
  </si>
  <si>
    <t>038/2</t>
  </si>
  <si>
    <t>019/2</t>
  </si>
  <si>
    <r>
      <t xml:space="preserve">Платежі в бюджет </t>
    </r>
    <r>
      <rPr>
        <b/>
        <i/>
        <sz val="12"/>
        <rFont val="Cambria"/>
        <family val="1"/>
      </rPr>
      <t xml:space="preserve">(розшифрувати) </t>
    </r>
  </si>
  <si>
    <t xml:space="preserve">Отримання дебіторської заборгованості </t>
  </si>
  <si>
    <t>014/6</t>
  </si>
  <si>
    <t>014/7</t>
  </si>
  <si>
    <t>014/13</t>
  </si>
  <si>
    <t>016/1</t>
  </si>
  <si>
    <r>
      <t xml:space="preserve">Інші витрати </t>
    </r>
    <r>
      <rPr>
        <b/>
        <i/>
        <sz val="12"/>
        <rFont val="Cambria"/>
        <family val="1"/>
      </rPr>
      <t>(розшифрувати)</t>
    </r>
  </si>
  <si>
    <t xml:space="preserve">Інші фінансові доходи </t>
  </si>
  <si>
    <r>
      <t xml:space="preserve">Надзвичайні доходи </t>
    </r>
    <r>
      <rPr>
        <i/>
        <sz val="12"/>
        <rFont val="Cambria"/>
        <family val="1"/>
      </rPr>
      <t>(відшкодування збитків від надзвичайних ситуацій, стихійного лиха, пожеж, техногенних аварій тощо</t>
    </r>
    <r>
      <rPr>
        <sz val="12"/>
        <rFont val="Cambria"/>
        <family val="1"/>
      </rPr>
      <t>)</t>
    </r>
  </si>
  <si>
    <r>
      <t xml:space="preserve">у тому числі за основними видами діяльності </t>
    </r>
    <r>
      <rPr>
        <sz val="11"/>
        <rFont val="Cambria"/>
        <family val="1"/>
      </rPr>
      <t>згідно з КВЕД</t>
    </r>
  </si>
  <si>
    <r>
      <t xml:space="preserve">Інші надходження </t>
    </r>
  </si>
  <si>
    <t>І півріччя 2018р.</t>
  </si>
  <si>
    <t> Комунальне підприємство Нетішинської міської ради "Агенція місцевого розвитку"</t>
  </si>
  <si>
    <t>Дослідження кон"юктури ринку та виявлення громадської думки</t>
  </si>
  <si>
    <t>73.20</t>
  </si>
  <si>
    <t>Кирилюк К.М.</t>
  </si>
  <si>
    <t>за І півріччя 2018 рік</t>
  </si>
  <si>
    <t>План І півріччя 2018р.</t>
  </si>
  <si>
    <t>Факт І півріччя 2018р.</t>
  </si>
  <si>
    <t>007/1</t>
  </si>
  <si>
    <r>
      <t xml:space="preserve">Інші операційні доходи </t>
    </r>
    <r>
      <rPr>
        <i/>
        <sz val="12"/>
        <rFont val="Cambria"/>
        <family val="1"/>
      </rPr>
      <t>в т.числі:</t>
    </r>
  </si>
  <si>
    <r>
      <t xml:space="preserve"> </t>
    </r>
    <r>
      <rPr>
        <b/>
        <sz val="8"/>
        <rFont val="Cambria"/>
        <family val="1"/>
      </rPr>
      <t>в т.ч.зг п.18 П(С) БО 15 "Дохід", визнаний  дохід від  цільового фінансування кап. інвестицій,  пропорційно сумі  нарахованої амортизації</t>
    </r>
  </si>
  <si>
    <t>Послуги модератора, тренера</t>
  </si>
  <si>
    <t xml:space="preserve">Послуги з огляду, чистки, відновлення та заправки  картриджа </t>
  </si>
  <si>
    <t>Телекомунікаційні послуги з доступу до  інтернету</t>
  </si>
  <si>
    <t>Розрахуноко-касове обслуговування (Банківські послуги)</t>
  </si>
  <si>
    <r>
      <t xml:space="preserve">Послуги з обслуговування, експлуатація та ремонт будівлі </t>
    </r>
    <r>
      <rPr>
        <i/>
        <sz val="8"/>
        <color indexed="8"/>
        <rFont val="Cambria"/>
        <family val="1"/>
      </rPr>
      <t>(</t>
    </r>
    <r>
      <rPr>
        <i/>
        <sz val="9"/>
        <color indexed="8"/>
        <rFont val="Cambria"/>
        <family val="1"/>
      </rPr>
      <t>Відшкодування експлуатаційних витрат),(оренда приміщення),(відшкодування комунальних послуг)</t>
    </r>
  </si>
  <si>
    <t>Послуги з прийняття участі у короткотермінових нарадах-навчаннях,семінару "Правові та практичні аспекти публічних закупівель в Україні".</t>
  </si>
  <si>
    <t>Послуги з придбання програмного забезпечення для ведення бухгалтерського обліку</t>
  </si>
  <si>
    <t>Інформаційно-консультаційні послуги цифрового  підпису</t>
  </si>
  <si>
    <t>Витрати нарахування на заробітну плату</t>
  </si>
  <si>
    <t>Інформаційна-консультаційні послуги з програного забезпечення для формування та здачі звітності</t>
  </si>
  <si>
    <t>014/14</t>
  </si>
  <si>
    <t xml:space="preserve">Придбання меблів </t>
  </si>
  <si>
    <t xml:space="preserve">Інші операційні витрати </t>
  </si>
  <si>
    <t>014/15</t>
  </si>
  <si>
    <t>О15</t>
  </si>
  <si>
    <r>
      <t>Витрати на збут</t>
    </r>
    <r>
      <rPr>
        <i/>
        <sz val="12"/>
        <rFont val="Cambria"/>
        <family val="1"/>
      </rPr>
      <t xml:space="preserve"> (розшифрувати)</t>
    </r>
  </si>
  <si>
    <t>О16</t>
  </si>
  <si>
    <t>Відрахування частини чистого прибутку</t>
  </si>
  <si>
    <r>
      <t xml:space="preserve">інші податки, у тому числі </t>
    </r>
    <r>
      <rPr>
        <b/>
        <i/>
        <sz val="12"/>
        <rFont val="Cambria"/>
        <family val="1"/>
      </rPr>
      <t>(розшифрувати):</t>
    </r>
  </si>
  <si>
    <t>035/7</t>
  </si>
  <si>
    <t>відрахування податку з доходів працівників18%</t>
  </si>
  <si>
    <t>відрахування військового податку 1,5%</t>
  </si>
  <si>
    <t>035/7/1</t>
  </si>
  <si>
    <t>035/7/2</t>
  </si>
  <si>
    <t>Єдиний соціальний внесок(22%)</t>
  </si>
  <si>
    <t>місцеві податки та збори</t>
  </si>
  <si>
    <t>К.М.Кирилюк</t>
  </si>
  <si>
    <t xml:space="preserve">Інші доходи </t>
  </si>
  <si>
    <t>Внесено зміни до плану використання бюджетних коштів (довідка №1 від 23.02.2018р)</t>
  </si>
  <si>
    <t>Придбання засобів криптографічного захисту інформації (токіни)</t>
  </si>
  <si>
    <r>
      <rPr>
        <sz val="10"/>
        <color indexed="8"/>
        <rFont val="Times New Roman"/>
        <family val="1"/>
      </rPr>
      <t>витрати на фінансово-господарську діяльність</t>
    </r>
    <r>
      <rPr>
        <i/>
        <sz val="10"/>
        <color indexed="8"/>
        <rFont val="Times New Roman"/>
        <family val="1"/>
      </rPr>
      <t xml:space="preserve"> (відрядження,послуги модератора, тренера,інтернет,, заправка картриджа,сплата банк.послуг, експлуатаційніпослуги,інформаційно-консультаційні послуги, послуги з придб. програм забезпесення для введення бух. обліку та ін …)</t>
    </r>
  </si>
  <si>
    <t>До єдиного внеску на загальнообов"язкове державне соціальне страхування</t>
  </si>
  <si>
    <t>прдбання меблів</t>
  </si>
  <si>
    <t>005/1</t>
  </si>
  <si>
    <t>005/2</t>
  </si>
  <si>
    <t>План  І півріччя 2018р.</t>
  </si>
  <si>
    <t>Факт  І півріччя 2018р.</t>
  </si>
  <si>
    <t>022/1</t>
  </si>
  <si>
    <t>місцеві податкита збори</t>
  </si>
  <si>
    <t>Інші витрати</t>
  </si>
  <si>
    <t>019/3</t>
  </si>
  <si>
    <t xml:space="preserve">Розрахунки за продукцію (товари, роботи та послуги) </t>
  </si>
  <si>
    <t xml:space="preserve">Повернення короткострокових кредитів </t>
  </si>
  <si>
    <t xml:space="preserve">Інші надходження </t>
  </si>
  <si>
    <t>м.Нетішин, пр-кт Курчатова,буд.8</t>
  </si>
  <si>
    <r>
      <t>035</t>
    </r>
  </si>
  <si>
    <t>Собівартість реалізованої продукції (товарів, робіт та послуг)</t>
  </si>
  <si>
    <t>Одиниця виміру:тис.гривень</t>
  </si>
  <si>
    <t>І. Формування фінансових результатів</t>
  </si>
  <si>
    <t>Найменування показника</t>
  </si>
  <si>
    <t>План</t>
  </si>
  <si>
    <t>Факт</t>
  </si>
  <si>
    <r>
      <t xml:space="preserve">Відхилення     (+,-)   </t>
    </r>
    <r>
      <rPr>
        <sz val="12"/>
        <color indexed="22"/>
        <rFont val="Cambria"/>
        <family val="1"/>
      </rPr>
      <t xml:space="preserve">   факт-план</t>
    </r>
  </si>
  <si>
    <r>
      <t xml:space="preserve">Виконання               (%) </t>
    </r>
    <r>
      <rPr>
        <sz val="12"/>
        <color indexed="22"/>
        <rFont val="Cambria"/>
        <family val="1"/>
      </rPr>
      <t>факт/план</t>
    </r>
  </si>
  <si>
    <t>Доходи і витрати (деталізація)</t>
  </si>
  <si>
    <t>Чистий дохід  від реалізації продукції (товарів, робіт, послуг)</t>
  </si>
  <si>
    <t>Придбання інших необоротних активів</t>
  </si>
  <si>
    <t>Директор</t>
  </si>
  <si>
    <t xml:space="preserve"> (ПРОГРАМА
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громади» у 2018 році)</t>
  </si>
  <si>
    <t>0966733463</t>
  </si>
  <si>
    <r>
      <t xml:space="preserve">витрати на паливо та енергію комунальні послуги </t>
    </r>
    <r>
      <rPr>
        <sz val="12"/>
        <rFont val="Cambria"/>
        <family val="1"/>
      </rPr>
      <t>(</t>
    </r>
    <r>
      <rPr>
        <i/>
        <sz val="12"/>
        <rFont val="Cambria"/>
        <family val="1"/>
      </rPr>
      <t>вода, електроенер-гія, зв'язок, інтернет, телефон, заправка картриджа, сплата банк. посл.технічні умови до проекту на лікарню,)</t>
    </r>
  </si>
  <si>
    <r>
      <t xml:space="preserve">ЗАТВЕРДЖЕНО      </t>
    </r>
    <r>
      <rPr>
        <sz val="14"/>
        <color indexed="8"/>
        <rFont val="Times New Roman"/>
        <family val="1"/>
      </rPr>
      <t xml:space="preserve">                                                                  </t>
    </r>
  </si>
  <si>
    <t xml:space="preserve">            </t>
  </si>
  <si>
    <t>30.08.2018 № 413/2018</t>
  </si>
  <si>
    <t>рішенням виконавчого</t>
  </si>
  <si>
    <t xml:space="preserve">комітету міської ради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</si>
</sst>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b/>
      <u val="single"/>
      <sz val="12"/>
      <name val="Segoe UI Symbol"/>
      <family val="2"/>
    </font>
    <font>
      <sz val="12"/>
      <name val="Cambria"/>
      <family val="1"/>
    </font>
    <font>
      <sz val="11"/>
      <name val="Cambria"/>
      <family val="1"/>
    </font>
    <font>
      <i/>
      <sz val="11"/>
      <color indexed="8"/>
      <name val="Cambria"/>
      <family val="1"/>
    </font>
    <font>
      <sz val="10"/>
      <color indexed="8"/>
      <name val="Times New Roman"/>
      <family val="1"/>
    </font>
    <font>
      <sz val="12"/>
      <color indexed="8"/>
      <name val="Cambria"/>
      <family val="1"/>
    </font>
    <font>
      <b/>
      <sz val="8"/>
      <name val="Cambria"/>
      <family val="1"/>
    </font>
    <font>
      <sz val="11"/>
      <color indexed="8"/>
      <name val="Cambria"/>
      <family val="1"/>
    </font>
    <font>
      <i/>
      <sz val="8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8"/>
      <color indexed="8"/>
      <name val="Cambria"/>
      <family val="1"/>
    </font>
    <font>
      <i/>
      <sz val="10"/>
      <color indexed="8"/>
      <name val="Cambria"/>
      <family val="1"/>
    </font>
    <font>
      <i/>
      <sz val="10"/>
      <color indexed="8"/>
      <name val="Times New Roman"/>
      <family val="1"/>
    </font>
    <font>
      <sz val="12"/>
      <color indexed="2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2"/>
      <color indexed="10"/>
      <name val="Cambria"/>
      <family val="1"/>
    </font>
    <font>
      <b/>
      <sz val="11"/>
      <color indexed="8"/>
      <name val="Cambria"/>
      <family val="1"/>
    </font>
    <font>
      <b/>
      <i/>
      <sz val="12"/>
      <color indexed="8"/>
      <name val="Times New Roman"/>
      <family val="1"/>
    </font>
    <font>
      <sz val="12"/>
      <color indexed="11"/>
      <name val="Cambria"/>
      <family val="1"/>
    </font>
    <font>
      <i/>
      <sz val="12"/>
      <color indexed="10"/>
      <name val="Cambria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46" fillId="0" borderId="0" xfId="0" applyFont="1" applyAlignment="1">
      <alignment horizontal="justify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 quotePrefix="1">
      <alignment horizontal="center" vertical="center"/>
    </xf>
    <xf numFmtId="172" fontId="47" fillId="0" borderId="18" xfId="0" applyNumberFormat="1" applyFont="1" applyFill="1" applyBorder="1" applyAlignment="1">
      <alignment vertical="center"/>
    </xf>
    <xf numFmtId="172" fontId="9" fillId="0" borderId="18" xfId="0" applyNumberFormat="1" applyFont="1" applyFill="1" applyBorder="1" applyAlignment="1">
      <alignment vertical="center"/>
    </xf>
    <xf numFmtId="172" fontId="9" fillId="0" borderId="19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 quotePrefix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6" xfId="0" applyFont="1" applyFill="1" applyBorder="1" applyAlignment="1" quotePrefix="1">
      <alignment horizontal="center" vertical="center"/>
    </xf>
    <xf numFmtId="172" fontId="9" fillId="0" borderId="16" xfId="0" applyNumberFormat="1" applyFont="1" applyFill="1" applyBorder="1" applyAlignment="1">
      <alignment vertical="center"/>
    </xf>
    <xf numFmtId="0" fontId="9" fillId="0" borderId="21" xfId="0" applyFont="1" applyFill="1" applyBorder="1" applyAlignment="1" quotePrefix="1">
      <alignment horizontal="center" vertical="center"/>
    </xf>
    <xf numFmtId="172" fontId="9" fillId="0" borderId="22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0" fontId="47" fillId="20" borderId="23" xfId="0" applyFont="1" applyFill="1" applyBorder="1" applyAlignment="1">
      <alignment vertical="center" wrapText="1"/>
    </xf>
    <xf numFmtId="0" fontId="47" fillId="20" borderId="24" xfId="0" applyFont="1" applyFill="1" applyBorder="1" applyAlignment="1" quotePrefix="1">
      <alignment horizontal="center" vertical="center"/>
    </xf>
    <xf numFmtId="172" fontId="47" fillId="20" borderId="24" xfId="0" applyNumberFormat="1" applyFont="1" applyFill="1" applyBorder="1" applyAlignment="1">
      <alignment vertical="center"/>
    </xf>
    <xf numFmtId="172" fontId="9" fillId="0" borderId="18" xfId="0" applyNumberFormat="1" applyFont="1" applyFill="1" applyBorder="1" applyAlignment="1">
      <alignment horizontal="right" vertical="center" wrapText="1"/>
    </xf>
    <xf numFmtId="172" fontId="47" fillId="0" borderId="18" xfId="0" applyNumberFormat="1" applyFont="1" applyFill="1" applyBorder="1" applyAlignment="1">
      <alignment horizontal="right" vertical="center" wrapText="1"/>
    </xf>
    <xf numFmtId="172" fontId="6" fillId="0" borderId="18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vertical="center"/>
    </xf>
    <xf numFmtId="0" fontId="47" fillId="0" borderId="18" xfId="0" applyFont="1" applyFill="1" applyBorder="1" applyAlignment="1">
      <alignment horizontal="center" vertical="center"/>
    </xf>
    <xf numFmtId="172" fontId="47" fillId="0" borderId="18" xfId="0" applyNumberFormat="1" applyFont="1" applyFill="1" applyBorder="1" applyAlignment="1">
      <alignment horizontal="right" vertical="center"/>
    </xf>
    <xf numFmtId="173" fontId="9" fillId="0" borderId="18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47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Fill="1" applyBorder="1" applyAlignment="1" quotePrefix="1">
      <alignment horizontal="center" vertical="center"/>
    </xf>
    <xf numFmtId="172" fontId="9" fillId="0" borderId="30" xfId="0" applyNumberFormat="1" applyFont="1" applyFill="1" applyBorder="1" applyAlignment="1">
      <alignment horizontal="right" vertical="center" wrapText="1"/>
    </xf>
    <xf numFmtId="172" fontId="6" fillId="0" borderId="30" xfId="0" applyNumberFormat="1" applyFont="1" applyFill="1" applyBorder="1" applyAlignment="1">
      <alignment horizontal="right" vertical="center"/>
    </xf>
    <xf numFmtId="172" fontId="9" fillId="0" borderId="31" xfId="0" applyNumberFormat="1" applyFont="1" applyFill="1" applyBorder="1" applyAlignment="1">
      <alignment horizontal="right" vertical="center" wrapText="1"/>
    </xf>
    <xf numFmtId="172" fontId="47" fillId="0" borderId="19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47" fillId="0" borderId="29" xfId="0" applyFont="1" applyFill="1" applyBorder="1" applyAlignment="1">
      <alignment horizontal="left" vertical="center" wrapText="1"/>
    </xf>
    <xf numFmtId="0" fontId="47" fillId="0" borderId="30" xfId="0" applyFont="1" applyFill="1" applyBorder="1" applyAlignment="1" quotePrefix="1">
      <alignment horizontal="center" vertical="center"/>
    </xf>
    <xf numFmtId="172" fontId="9" fillId="0" borderId="18" xfId="0" applyNumberFormat="1" applyFont="1" applyFill="1" applyBorder="1" applyAlignment="1" quotePrefix="1">
      <alignment horizontal="right" vertical="center"/>
    </xf>
    <xf numFmtId="0" fontId="9" fillId="0" borderId="29" xfId="0" applyFont="1" applyFill="1" applyBorder="1" applyAlignment="1">
      <alignment horizontal="left" vertical="center" wrapText="1"/>
    </xf>
    <xf numFmtId="172" fontId="9" fillId="0" borderId="30" xfId="0" applyNumberFormat="1" applyFont="1" applyFill="1" applyBorder="1" applyAlignment="1">
      <alignment horizontal="right" vertical="center"/>
    </xf>
    <xf numFmtId="172" fontId="9" fillId="0" borderId="30" xfId="0" applyNumberFormat="1" applyFont="1" applyFill="1" applyBorder="1" applyAlignment="1" quotePrefix="1">
      <alignment horizontal="right" vertical="center"/>
    </xf>
    <xf numFmtId="172" fontId="9" fillId="0" borderId="31" xfId="0" applyNumberFormat="1" applyFont="1" applyFill="1" applyBorder="1" applyAlignment="1" quotePrefix="1">
      <alignment horizontal="right" vertical="center"/>
    </xf>
    <xf numFmtId="0" fontId="47" fillId="0" borderId="0" xfId="0" applyFont="1" applyFill="1" applyAlignment="1">
      <alignment vertical="center"/>
    </xf>
    <xf numFmtId="0" fontId="47" fillId="0" borderId="18" xfId="0" applyFont="1" applyFill="1" applyBorder="1" applyAlignment="1">
      <alignment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 quotePrefix="1">
      <alignment horizontal="center" vertical="center"/>
    </xf>
    <xf numFmtId="0" fontId="48" fillId="0" borderId="32" xfId="0" applyFont="1" applyFill="1" applyBorder="1" applyAlignment="1">
      <alignment vertical="center" wrapText="1"/>
    </xf>
    <xf numFmtId="0" fontId="48" fillId="0" borderId="33" xfId="0" applyFont="1" applyFill="1" applyBorder="1" applyAlignment="1">
      <alignment vertical="center" wrapText="1"/>
    </xf>
    <xf numFmtId="172" fontId="48" fillId="0" borderId="21" xfId="0" applyNumberFormat="1" applyFont="1" applyFill="1" applyBorder="1" applyAlignment="1">
      <alignment vertical="center"/>
    </xf>
    <xf numFmtId="172" fontId="48" fillId="0" borderId="34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172" fontId="6" fillId="0" borderId="18" xfId="0" applyNumberFormat="1" applyFont="1" applyFill="1" applyBorder="1" applyAlignment="1">
      <alignment vertical="center"/>
    </xf>
    <xf numFmtId="172" fontId="47" fillId="0" borderId="18" xfId="0" applyNumberFormat="1" applyFont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172" fontId="9" fillId="0" borderId="26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 wrapText="1"/>
    </xf>
    <xf numFmtId="172" fontId="9" fillId="0" borderId="21" xfId="0" applyNumberFormat="1" applyFont="1" applyFill="1" applyBorder="1" applyAlignment="1">
      <alignment vertical="center"/>
    </xf>
    <xf numFmtId="172" fontId="47" fillId="0" borderId="35" xfId="0" applyNumberFormat="1" applyFont="1" applyFill="1" applyBorder="1" applyAlignment="1">
      <alignment horizontal="right" vertical="center"/>
    </xf>
    <xf numFmtId="172" fontId="47" fillId="0" borderId="16" xfId="0" applyNumberFormat="1" applyFont="1" applyFill="1" applyBorder="1" applyAlignment="1">
      <alignment horizontal="right" vertical="center" wrapText="1"/>
    </xf>
    <xf numFmtId="172" fontId="9" fillId="0" borderId="16" xfId="0" applyNumberFormat="1" applyFont="1" applyFill="1" applyBorder="1" applyAlignment="1">
      <alignment horizontal="righ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 quotePrefix="1">
      <alignment horizontal="center" vertical="center"/>
    </xf>
    <xf numFmtId="172" fontId="47" fillId="0" borderId="24" xfId="0" applyNumberFormat="1" applyFont="1" applyFill="1" applyBorder="1" applyAlignment="1">
      <alignment horizontal="right" vertical="center" wrapText="1"/>
    </xf>
    <xf numFmtId="172" fontId="9" fillId="0" borderId="19" xfId="0" applyNumberFormat="1" applyFont="1" applyFill="1" applyBorder="1" applyAlignment="1">
      <alignment horizontal="right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22" xfId="0" applyFont="1" applyFill="1" applyBorder="1" applyAlignment="1" quotePrefix="1">
      <alignment horizontal="center" vertical="center"/>
    </xf>
    <xf numFmtId="0" fontId="9" fillId="0" borderId="29" xfId="0" applyFont="1" applyFill="1" applyBorder="1" applyAlignment="1">
      <alignment vertical="center" wrapText="1"/>
    </xf>
    <xf numFmtId="172" fontId="9" fillId="0" borderId="30" xfId="0" applyNumberFormat="1" applyFont="1" applyFill="1" applyBorder="1" applyAlignment="1">
      <alignment vertical="center"/>
    </xf>
    <xf numFmtId="172" fontId="47" fillId="0" borderId="30" xfId="0" applyNumberFormat="1" applyFont="1" applyFill="1" applyBorder="1" applyAlignment="1">
      <alignment vertical="center"/>
    </xf>
    <xf numFmtId="172" fontId="47" fillId="0" borderId="31" xfId="0" applyNumberFormat="1" applyFont="1" applyFill="1" applyBorder="1" applyAlignment="1">
      <alignment horizontal="right" vertical="center"/>
    </xf>
    <xf numFmtId="0" fontId="47" fillId="20" borderId="17" xfId="0" applyFont="1" applyFill="1" applyBorder="1" applyAlignment="1">
      <alignment horizontal="left" vertical="center" wrapText="1"/>
    </xf>
    <xf numFmtId="0" fontId="47" fillId="20" borderId="18" xfId="0" applyFont="1" applyFill="1" applyBorder="1" applyAlignment="1" quotePrefix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72" fontId="48" fillId="0" borderId="18" xfId="0" applyNumberFormat="1" applyFont="1" applyFill="1" applyBorder="1" applyAlignment="1">
      <alignment vertical="center"/>
    </xf>
    <xf numFmtId="172" fontId="48" fillId="0" borderId="19" xfId="0" applyNumberFormat="1" applyFont="1" applyFill="1" applyBorder="1" applyAlignment="1">
      <alignment horizontal="right" vertical="center"/>
    </xf>
    <xf numFmtId="172" fontId="49" fillId="0" borderId="18" xfId="0" applyNumberFormat="1" applyFont="1" applyFill="1" applyBorder="1" applyAlignment="1">
      <alignment vertical="center"/>
    </xf>
    <xf numFmtId="172" fontId="49" fillId="0" borderId="22" xfId="0" applyNumberFormat="1" applyFont="1" applyFill="1" applyBorder="1" applyAlignment="1">
      <alignment vertical="center"/>
    </xf>
    <xf numFmtId="172" fontId="48" fillId="0" borderId="22" xfId="0" applyNumberFormat="1" applyFont="1" applyFill="1" applyBorder="1" applyAlignment="1">
      <alignment vertical="center"/>
    </xf>
    <xf numFmtId="172" fontId="48" fillId="0" borderId="35" xfId="0" applyNumberFormat="1" applyFont="1" applyFill="1" applyBorder="1" applyAlignment="1">
      <alignment horizontal="right" vertical="center"/>
    </xf>
    <xf numFmtId="172" fontId="49" fillId="0" borderId="30" xfId="0" applyNumberFormat="1" applyFont="1" applyFill="1" applyBorder="1" applyAlignment="1">
      <alignment horizontal="right" vertical="center" wrapText="1"/>
    </xf>
    <xf numFmtId="0" fontId="9" fillId="24" borderId="17" xfId="0" applyFont="1" applyFill="1" applyBorder="1" applyAlignment="1">
      <alignment vertical="center" wrapText="1"/>
    </xf>
    <xf numFmtId="0" fontId="9" fillId="24" borderId="18" xfId="0" applyFont="1" applyFill="1" applyBorder="1" applyAlignment="1">
      <alignment horizontal="center" vertical="center"/>
    </xf>
    <xf numFmtId="172" fontId="9" fillId="24" borderId="18" xfId="0" applyNumberFormat="1" applyFont="1" applyFill="1" applyBorder="1" applyAlignment="1">
      <alignment vertical="center"/>
    </xf>
    <xf numFmtId="0" fontId="47" fillId="24" borderId="28" xfId="0" applyFont="1" applyFill="1" applyBorder="1" applyAlignment="1">
      <alignment vertical="center" wrapText="1"/>
    </xf>
    <xf numFmtId="0" fontId="9" fillId="24" borderId="22" xfId="0" applyFont="1" applyFill="1" applyBorder="1" applyAlignment="1" quotePrefix="1">
      <alignment horizontal="center" vertical="center"/>
    </xf>
    <xf numFmtId="172" fontId="9" fillId="24" borderId="22" xfId="0" applyNumberFormat="1" applyFont="1" applyFill="1" applyBorder="1" applyAlignment="1">
      <alignment vertical="center"/>
    </xf>
    <xf numFmtId="172" fontId="49" fillId="24" borderId="22" xfId="0" applyNumberFormat="1" applyFont="1" applyFill="1" applyBorder="1" applyAlignment="1">
      <alignment vertical="center"/>
    </xf>
    <xf numFmtId="172" fontId="48" fillId="24" borderId="22" xfId="0" applyNumberFormat="1" applyFont="1" applyFill="1" applyBorder="1" applyAlignment="1">
      <alignment vertical="center"/>
    </xf>
    <xf numFmtId="172" fontId="48" fillId="24" borderId="35" xfId="0" applyNumberFormat="1" applyFont="1" applyFill="1" applyBorder="1" applyAlignment="1">
      <alignment horizontal="right" vertical="center"/>
    </xf>
    <xf numFmtId="172" fontId="9" fillId="24" borderId="19" xfId="0" applyNumberFormat="1" applyFont="1" applyFill="1" applyBorder="1" applyAlignment="1">
      <alignment horizontal="right" vertical="center"/>
    </xf>
    <xf numFmtId="172" fontId="47" fillId="0" borderId="24" xfId="0" applyNumberFormat="1" applyFont="1" applyFill="1" applyBorder="1" applyAlignment="1">
      <alignment vertical="center"/>
    </xf>
    <xf numFmtId="172" fontId="47" fillId="0" borderId="36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 wrapText="1"/>
    </xf>
    <xf numFmtId="0" fontId="47" fillId="0" borderId="28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 quotePrefix="1">
      <alignment horizontal="center" vertical="center"/>
    </xf>
    <xf numFmtId="172" fontId="47" fillId="0" borderId="22" xfId="0" applyNumberFormat="1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72" fontId="9" fillId="0" borderId="22" xfId="0" applyNumberFormat="1" applyFont="1" applyFill="1" applyBorder="1" applyAlignment="1">
      <alignment horizontal="right" vertical="center" wrapText="1"/>
    </xf>
    <xf numFmtId="172" fontId="9" fillId="0" borderId="22" xfId="0" applyNumberFormat="1" applyFont="1" applyFill="1" applyBorder="1" applyAlignment="1">
      <alignment horizontal="right" vertical="center"/>
    </xf>
    <xf numFmtId="172" fontId="9" fillId="0" borderId="35" xfId="0" applyNumberFormat="1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2" fontId="47" fillId="0" borderId="0" xfId="0" applyNumberFormat="1" applyFont="1" applyFill="1" applyAlignment="1">
      <alignment vertical="center"/>
    </xf>
    <xf numFmtId="172" fontId="9" fillId="0" borderId="0" xfId="0" applyNumberFormat="1" applyFont="1" applyFill="1" applyAlignment="1">
      <alignment vertical="center"/>
    </xf>
    <xf numFmtId="172" fontId="9" fillId="0" borderId="16" xfId="0" applyNumberFormat="1" applyFont="1" applyFill="1" applyBorder="1" applyAlignment="1">
      <alignment horizontal="right" vertical="center"/>
    </xf>
    <xf numFmtId="172" fontId="9" fillId="0" borderId="26" xfId="0" applyNumberFormat="1" applyFont="1" applyFill="1" applyBorder="1" applyAlignment="1">
      <alignment horizontal="right" vertical="center" wrapText="1"/>
    </xf>
    <xf numFmtId="0" fontId="47" fillId="20" borderId="23" xfId="0" applyFont="1" applyFill="1" applyBorder="1" applyAlignment="1">
      <alignment horizontal="left" vertical="center" wrapText="1"/>
    </xf>
    <xf numFmtId="172" fontId="9" fillId="20" borderId="24" xfId="0" applyNumberFormat="1" applyFont="1" applyFill="1" applyBorder="1" applyAlignment="1">
      <alignment horizontal="right" vertical="center" wrapText="1"/>
    </xf>
    <xf numFmtId="172" fontId="9" fillId="20" borderId="36" xfId="0" applyNumberFormat="1" applyFont="1" applyFill="1" applyBorder="1" applyAlignment="1">
      <alignment horizontal="right" vertical="center" wrapText="1"/>
    </xf>
    <xf numFmtId="172" fontId="47" fillId="20" borderId="24" xfId="0" applyNumberFormat="1" applyFont="1" applyFill="1" applyBorder="1" applyAlignment="1">
      <alignment horizontal="right" vertical="center" wrapText="1"/>
    </xf>
    <xf numFmtId="172" fontId="47" fillId="20" borderId="36" xfId="0" applyNumberFormat="1" applyFont="1" applyFill="1" applyBorder="1" applyAlignment="1">
      <alignment horizontal="right" vertical="center" wrapText="1"/>
    </xf>
    <xf numFmtId="172" fontId="9" fillId="20" borderId="18" xfId="0" applyNumberFormat="1" applyFont="1" applyFill="1" applyBorder="1" applyAlignment="1">
      <alignment horizontal="right" vertical="center" wrapText="1"/>
    </xf>
    <xf numFmtId="172" fontId="9" fillId="20" borderId="19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top" wrapText="1"/>
    </xf>
    <xf numFmtId="49" fontId="18" fillId="0" borderId="37" xfId="0" applyNumberFormat="1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173" fontId="47" fillId="0" borderId="24" xfId="0" applyNumberFormat="1" applyFont="1" applyFill="1" applyBorder="1" applyAlignment="1" quotePrefix="1">
      <alignment horizontal="right"/>
    </xf>
    <xf numFmtId="172" fontId="47" fillId="0" borderId="24" xfId="0" applyNumberFormat="1" applyFont="1" applyFill="1" applyBorder="1" applyAlignment="1">
      <alignment horizontal="right" vertical="center"/>
    </xf>
    <xf numFmtId="0" fontId="15" fillId="0" borderId="28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9" fillId="24" borderId="18" xfId="0" applyFont="1" applyFill="1" applyBorder="1" applyAlignment="1">
      <alignment horizontal="left" vertical="center" wrapText="1"/>
    </xf>
    <xf numFmtId="0" fontId="9" fillId="24" borderId="18" xfId="0" applyFont="1" applyFill="1" applyBorder="1" applyAlignment="1" quotePrefix="1">
      <alignment horizontal="center" vertical="center"/>
    </xf>
    <xf numFmtId="172" fontId="47" fillId="24" borderId="18" xfId="0" applyNumberFormat="1" applyFont="1" applyFill="1" applyBorder="1" applyAlignment="1">
      <alignment vertical="center"/>
    </xf>
    <xf numFmtId="172" fontId="47" fillId="24" borderId="18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 wrapText="1"/>
    </xf>
    <xf numFmtId="0" fontId="47" fillId="24" borderId="23" xfId="0" applyFont="1" applyFill="1" applyBorder="1" applyAlignment="1">
      <alignment vertical="center" wrapText="1"/>
    </xf>
    <xf numFmtId="0" fontId="9" fillId="24" borderId="24" xfId="0" applyFont="1" applyFill="1" applyBorder="1" applyAlignment="1" quotePrefix="1">
      <alignment horizontal="center" vertical="center"/>
    </xf>
    <xf numFmtId="172" fontId="47" fillId="24" borderId="24" xfId="0" applyNumberFormat="1" applyFont="1" applyFill="1" applyBorder="1" applyAlignment="1">
      <alignment vertical="center"/>
    </xf>
    <xf numFmtId="172" fontId="47" fillId="24" borderId="3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 wrapText="1"/>
    </xf>
    <xf numFmtId="173" fontId="9" fillId="20" borderId="18" xfId="0" applyNumberFormat="1" applyFont="1" applyFill="1" applyBorder="1" applyAlignment="1" quotePrefix="1">
      <alignment horizontal="right" vertical="center"/>
    </xf>
    <xf numFmtId="172" fontId="47" fillId="24" borderId="19" xfId="0" applyNumberFormat="1" applyFont="1" applyFill="1" applyBorder="1" applyAlignment="1">
      <alignment horizontal="right" vertical="center" wrapText="1"/>
    </xf>
    <xf numFmtId="172" fontId="9" fillId="24" borderId="19" xfId="0" applyNumberFormat="1" applyFont="1" applyFill="1" applyBorder="1" applyAlignment="1">
      <alignment horizontal="right" vertical="center" wrapText="1"/>
    </xf>
    <xf numFmtId="0" fontId="47" fillId="24" borderId="17" xfId="0" applyFont="1" applyFill="1" applyBorder="1" applyAlignment="1">
      <alignment horizontal="left" vertical="center" wrapText="1"/>
    </xf>
    <xf numFmtId="0" fontId="47" fillId="24" borderId="18" xfId="0" applyFont="1" applyFill="1" applyBorder="1" applyAlignment="1" quotePrefix="1">
      <alignment horizontal="center" vertical="center"/>
    </xf>
    <xf numFmtId="172" fontId="47" fillId="24" borderId="18" xfId="0" applyNumberFormat="1" applyFont="1" applyFill="1" applyBorder="1" applyAlignment="1">
      <alignment horizontal="right" vertical="center" wrapText="1"/>
    </xf>
    <xf numFmtId="0" fontId="5" fillId="0" borderId="38" xfId="0" applyFont="1" applyBorder="1" applyAlignment="1">
      <alignment vertical="center" wrapText="1"/>
    </xf>
    <xf numFmtId="0" fontId="4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172" fontId="9" fillId="0" borderId="18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172" fontId="53" fillId="0" borderId="21" xfId="0" applyNumberFormat="1" applyFont="1" applyFill="1" applyBorder="1" applyAlignment="1">
      <alignment horizontal="center" vertical="center"/>
    </xf>
    <xf numFmtId="172" fontId="53" fillId="0" borderId="34" xfId="0" applyNumberFormat="1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3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13">
      <selection activeCell="G26" sqref="G26"/>
    </sheetView>
  </sheetViews>
  <sheetFormatPr defaultColWidth="9.00390625" defaultRowHeight="12.75"/>
  <cols>
    <col min="2" max="2" width="26.125" style="0" customWidth="1"/>
    <col min="10" max="10" width="9.875" style="0" customWidth="1"/>
  </cols>
  <sheetData>
    <row r="2" spans="7:10" ht="69.75" customHeight="1">
      <c r="G2" s="238"/>
      <c r="H2" s="238"/>
      <c r="I2" s="238"/>
      <c r="J2" s="238"/>
    </row>
    <row r="3" spans="7:10" ht="18.75">
      <c r="G3" s="228" t="s">
        <v>279</v>
      </c>
      <c r="H3" s="226"/>
      <c r="I3" s="227"/>
      <c r="J3" s="227"/>
    </row>
    <row r="4" spans="2:11" ht="18.75">
      <c r="B4" s="9"/>
      <c r="G4" s="225" t="s">
        <v>282</v>
      </c>
      <c r="H4" s="226"/>
      <c r="I4" s="226"/>
      <c r="J4" s="226"/>
      <c r="K4" s="229"/>
    </row>
    <row r="5" spans="6:11" ht="18.75">
      <c r="F5" s="10"/>
      <c r="G5" s="225" t="s">
        <v>283</v>
      </c>
      <c r="H5" s="226"/>
      <c r="I5" s="226"/>
      <c r="J5" s="226"/>
      <c r="K5" s="229"/>
    </row>
    <row r="6" spans="6:11" ht="18.75">
      <c r="F6" s="10"/>
      <c r="G6" s="268" t="s">
        <v>281</v>
      </c>
      <c r="H6" s="269"/>
      <c r="I6" s="269"/>
      <c r="J6" s="269"/>
      <c r="K6" s="229"/>
    </row>
    <row r="7" spans="6:11" ht="18.75">
      <c r="F7" s="11"/>
      <c r="G7" s="225" t="s">
        <v>280</v>
      </c>
      <c r="H7" s="226"/>
      <c r="I7" s="226"/>
      <c r="J7" s="226"/>
      <c r="K7" s="229"/>
    </row>
    <row r="8" spans="6:11" ht="18">
      <c r="F8" s="12"/>
      <c r="G8" s="226"/>
      <c r="H8" s="226"/>
      <c r="I8" s="226"/>
      <c r="J8" s="226"/>
      <c r="K8" s="229"/>
    </row>
    <row r="9" spans="6:10" ht="18">
      <c r="F9" s="13"/>
      <c r="G9" s="226"/>
      <c r="H9" s="226"/>
      <c r="I9" s="226"/>
      <c r="J9" s="226"/>
    </row>
    <row r="10" ht="12.75">
      <c r="B10" s="14"/>
    </row>
    <row r="11" ht="136.5" customHeight="1" thickBot="1">
      <c r="B11" s="9"/>
    </row>
    <row r="12" spans="2:10" ht="16.5" thickBot="1">
      <c r="B12" s="248"/>
      <c r="C12" s="248"/>
      <c r="D12" s="15"/>
      <c r="E12" s="15"/>
      <c r="F12" s="15"/>
      <c r="G12" s="249"/>
      <c r="H12" s="249"/>
      <c r="I12" s="242" t="s">
        <v>158</v>
      </c>
      <c r="J12" s="243"/>
    </row>
    <row r="13" spans="2:10" ht="16.5" thickBot="1">
      <c r="B13" s="9"/>
      <c r="C13" s="9"/>
      <c r="D13" s="9"/>
      <c r="E13" s="9"/>
      <c r="G13" s="9"/>
      <c r="H13" s="27"/>
      <c r="I13" s="244" t="s">
        <v>207</v>
      </c>
      <c r="J13" s="245"/>
    </row>
    <row r="14" spans="2:10" ht="34.5" customHeight="1" thickBot="1">
      <c r="B14" s="17" t="s">
        <v>114</v>
      </c>
      <c r="C14" s="246" t="s">
        <v>208</v>
      </c>
      <c r="D14" s="246"/>
      <c r="E14" s="246"/>
      <c r="F14" s="246"/>
      <c r="G14" s="246"/>
      <c r="H14" s="18" t="s">
        <v>159</v>
      </c>
      <c r="I14" s="19">
        <v>40219560</v>
      </c>
      <c r="J14" s="20"/>
    </row>
    <row r="15" spans="2:10" ht="35.25" customHeight="1" thickBot="1">
      <c r="B15" s="21" t="s">
        <v>115</v>
      </c>
      <c r="C15" s="247" t="s">
        <v>160</v>
      </c>
      <c r="D15" s="247"/>
      <c r="E15" s="247"/>
      <c r="F15" s="247"/>
      <c r="G15" s="247"/>
      <c r="H15" s="18" t="s">
        <v>116</v>
      </c>
      <c r="I15" s="19" t="s">
        <v>161</v>
      </c>
      <c r="J15" s="20"/>
    </row>
    <row r="16" spans="2:10" ht="24" customHeight="1" thickBot="1">
      <c r="B16" s="21" t="s">
        <v>117</v>
      </c>
      <c r="C16" s="247"/>
      <c r="D16" s="247"/>
      <c r="E16" s="247"/>
      <c r="F16" s="247"/>
      <c r="G16" s="247"/>
      <c r="H16" s="18" t="s">
        <v>118</v>
      </c>
      <c r="I16" s="19"/>
      <c r="J16" s="20"/>
    </row>
    <row r="17" spans="2:10" ht="48.75" customHeight="1" thickBot="1">
      <c r="B17" s="217" t="s">
        <v>119</v>
      </c>
      <c r="C17" s="252" t="s">
        <v>209</v>
      </c>
      <c r="D17" s="252"/>
      <c r="E17" s="252"/>
      <c r="F17" s="252"/>
      <c r="G17" s="252"/>
      <c r="H17" s="200" t="s">
        <v>120</v>
      </c>
      <c r="I17" s="218" t="s">
        <v>210</v>
      </c>
      <c r="J17" s="219"/>
    </row>
    <row r="18" spans="2:10" ht="48.75" customHeight="1" thickBot="1">
      <c r="B18" s="17" t="s">
        <v>265</v>
      </c>
      <c r="C18" s="239"/>
      <c r="D18" s="239"/>
      <c r="E18" s="239"/>
      <c r="F18" s="239"/>
      <c r="G18" s="239"/>
      <c r="H18" s="239"/>
      <c r="I18" s="239"/>
      <c r="J18" s="240"/>
    </row>
    <row r="19" spans="2:10" ht="27" customHeight="1" thickBot="1">
      <c r="B19" s="21" t="s">
        <v>121</v>
      </c>
      <c r="C19" s="241" t="s">
        <v>162</v>
      </c>
      <c r="D19" s="241"/>
      <c r="E19" s="241"/>
      <c r="F19" s="241"/>
      <c r="G19" s="241"/>
      <c r="H19" s="220"/>
      <c r="I19" s="220"/>
      <c r="J19" s="221"/>
    </row>
    <row r="20" spans="2:10" ht="27" customHeight="1" thickBot="1">
      <c r="B20" s="21" t="s">
        <v>122</v>
      </c>
      <c r="C20" s="247">
        <v>4</v>
      </c>
      <c r="D20" s="247"/>
      <c r="E20" s="22"/>
      <c r="F20" s="22"/>
      <c r="G20" s="22"/>
      <c r="H20" s="132"/>
      <c r="I20" s="133"/>
      <c r="J20" s="20"/>
    </row>
    <row r="21" spans="2:10" ht="27" customHeight="1" thickBot="1">
      <c r="B21" s="21" t="s">
        <v>123</v>
      </c>
      <c r="C21" s="254" t="s">
        <v>262</v>
      </c>
      <c r="D21" s="254"/>
      <c r="E21" s="254"/>
      <c r="F21" s="254"/>
      <c r="G21" s="254"/>
      <c r="H21" s="133"/>
      <c r="I21" s="133"/>
      <c r="J21" s="20"/>
    </row>
    <row r="22" spans="2:10" ht="27" customHeight="1" thickBot="1">
      <c r="B22" s="17" t="s">
        <v>124</v>
      </c>
      <c r="C22" s="255" t="s">
        <v>277</v>
      </c>
      <c r="D22" s="255"/>
      <c r="E22" s="255"/>
      <c r="F22" s="133"/>
      <c r="G22" s="133"/>
      <c r="H22" s="133"/>
      <c r="I22" s="133"/>
      <c r="J22" s="20"/>
    </row>
    <row r="23" spans="2:10" ht="15.75">
      <c r="B23" s="250" t="s">
        <v>125</v>
      </c>
      <c r="C23" s="23"/>
      <c r="D23" s="23"/>
      <c r="E23" s="23"/>
      <c r="F23" s="23"/>
      <c r="G23" s="23"/>
      <c r="H23" s="23"/>
      <c r="I23" s="23"/>
      <c r="J23" s="253"/>
    </row>
    <row r="24" spans="2:10" ht="22.5" customHeight="1">
      <c r="B24" s="251"/>
      <c r="C24" s="270" t="s">
        <v>211</v>
      </c>
      <c r="D24" s="270"/>
      <c r="E24" s="270"/>
      <c r="F24" s="270"/>
      <c r="G24" s="9"/>
      <c r="H24" s="9"/>
      <c r="I24" s="9"/>
      <c r="J24" s="248"/>
    </row>
    <row r="25" spans="2:10" ht="15.75">
      <c r="B25" s="251"/>
      <c r="C25" s="9"/>
      <c r="D25" s="9"/>
      <c r="E25" s="9"/>
      <c r="F25" s="9"/>
      <c r="G25" s="9"/>
      <c r="H25" s="16"/>
      <c r="I25" s="9"/>
      <c r="J25" s="248"/>
    </row>
    <row r="26" spans="2:10" ht="12.75">
      <c r="B26" s="24"/>
      <c r="C26" s="24"/>
      <c r="D26" s="24"/>
      <c r="E26" s="24"/>
      <c r="F26" s="24"/>
      <c r="G26" s="24"/>
      <c r="H26" s="24"/>
      <c r="I26" s="24"/>
      <c r="J26" s="24"/>
    </row>
    <row r="27" ht="16.5">
      <c r="B27" s="25"/>
    </row>
    <row r="28" ht="15.75">
      <c r="B28" s="26"/>
    </row>
    <row r="29" ht="15.75">
      <c r="B29" s="26"/>
    </row>
    <row r="30" ht="15.75">
      <c r="B30" s="26"/>
    </row>
    <row r="31" ht="15.75">
      <c r="B31" s="26"/>
    </row>
    <row r="32" ht="15.75">
      <c r="B32" s="26"/>
    </row>
    <row r="33" ht="15.75">
      <c r="B33" s="26"/>
    </row>
    <row r="34" ht="15.75">
      <c r="B34" s="26"/>
    </row>
  </sheetData>
  <sheetProtection/>
  <mergeCells count="17">
    <mergeCell ref="B23:B25"/>
    <mergeCell ref="C20:D20"/>
    <mergeCell ref="C17:G17"/>
    <mergeCell ref="J23:J25"/>
    <mergeCell ref="C24:F24"/>
    <mergeCell ref="C21:G21"/>
    <mergeCell ref="C22:E22"/>
    <mergeCell ref="G2:J2"/>
    <mergeCell ref="C18:J18"/>
    <mergeCell ref="C19:G19"/>
    <mergeCell ref="I12:J12"/>
    <mergeCell ref="I13:J13"/>
    <mergeCell ref="C14:G14"/>
    <mergeCell ref="C15:G15"/>
    <mergeCell ref="C16:G16"/>
    <mergeCell ref="B12:C12"/>
    <mergeCell ref="G12:H1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68"/>
  <sheetViews>
    <sheetView zoomScale="85" zoomScaleNormal="85" workbookViewId="0" topLeftCell="A88">
      <selection activeCell="B3" sqref="B3:G3"/>
    </sheetView>
  </sheetViews>
  <sheetFormatPr defaultColWidth="12.125" defaultRowHeight="12.75"/>
  <cols>
    <col min="1" max="1" width="6.00390625" style="4" customWidth="1"/>
    <col min="2" max="2" width="61.75390625" style="4" customWidth="1"/>
    <col min="3" max="3" width="10.125" style="1" customWidth="1"/>
    <col min="4" max="5" width="10.125" style="4" customWidth="1"/>
    <col min="6" max="6" width="14.125" style="4" customWidth="1"/>
    <col min="7" max="7" width="13.875" style="4" customWidth="1"/>
    <col min="8" max="16384" width="12.125" style="4" customWidth="1"/>
  </cols>
  <sheetData>
    <row r="1" spans="2:8" ht="24.75" customHeight="1">
      <c r="B1" s="264" t="s">
        <v>126</v>
      </c>
      <c r="C1" s="264"/>
      <c r="D1" s="264"/>
      <c r="E1" s="264"/>
      <c r="F1" s="264"/>
      <c r="G1" s="264"/>
      <c r="H1" s="28"/>
    </row>
    <row r="2" spans="2:7" ht="18.75" customHeight="1">
      <c r="B2" s="265" t="s">
        <v>212</v>
      </c>
      <c r="C2" s="265"/>
      <c r="D2" s="265"/>
      <c r="E2" s="265"/>
      <c r="F2" s="265"/>
      <c r="G2" s="265"/>
    </row>
    <row r="3" spans="2:7" ht="19.5" customHeight="1" thickBot="1">
      <c r="B3" s="266" t="s">
        <v>266</v>
      </c>
      <c r="C3" s="266"/>
      <c r="D3" s="266"/>
      <c r="E3" s="266"/>
      <c r="F3" s="266"/>
      <c r="G3" s="266"/>
    </row>
    <row r="4" spans="2:7" ht="14.25" customHeight="1">
      <c r="B4" s="223" t="s">
        <v>267</v>
      </c>
      <c r="C4" s="262" t="s">
        <v>24</v>
      </c>
      <c r="D4" s="262" t="s">
        <v>268</v>
      </c>
      <c r="E4" s="262" t="s">
        <v>269</v>
      </c>
      <c r="F4" s="262" t="s">
        <v>270</v>
      </c>
      <c r="G4" s="259" t="s">
        <v>271</v>
      </c>
    </row>
    <row r="5" spans="2:7" ht="41.25" customHeight="1">
      <c r="B5" s="224"/>
      <c r="C5" s="263"/>
      <c r="D5" s="263"/>
      <c r="E5" s="263"/>
      <c r="F5" s="263"/>
      <c r="G5" s="230"/>
    </row>
    <row r="6" spans="2:7" ht="15" customHeight="1" thickBot="1">
      <c r="B6" s="75">
        <v>1</v>
      </c>
      <c r="C6" s="29">
        <v>2</v>
      </c>
      <c r="D6" s="29">
        <v>3</v>
      </c>
      <c r="E6" s="29">
        <v>4</v>
      </c>
      <c r="F6" s="29">
        <v>5</v>
      </c>
      <c r="G6" s="76">
        <v>6</v>
      </c>
    </row>
    <row r="7" spans="2:7" s="2" customFormat="1" ht="20.25" customHeight="1">
      <c r="B7" s="71" t="s">
        <v>272</v>
      </c>
      <c r="C7" s="231"/>
      <c r="D7" s="231"/>
      <c r="E7" s="231"/>
      <c r="F7" s="231"/>
      <c r="G7" s="232"/>
    </row>
    <row r="8" spans="2:9" s="2" customFormat="1" ht="30.75" customHeight="1">
      <c r="B8" s="30" t="s">
        <v>273</v>
      </c>
      <c r="C8" s="31" t="s">
        <v>19</v>
      </c>
      <c r="D8" s="32">
        <f>SUM(D13)</f>
        <v>0</v>
      </c>
      <c r="E8" s="32">
        <f>SUM(E13)</f>
        <v>0</v>
      </c>
      <c r="F8" s="32">
        <f>SUM(E8-D8)</f>
        <v>0</v>
      </c>
      <c r="G8" s="86">
        <v>0</v>
      </c>
      <c r="I8" s="180"/>
    </row>
    <row r="9" spans="2:9" s="2" customFormat="1" ht="19.5" customHeight="1">
      <c r="B9" s="35" t="s">
        <v>111</v>
      </c>
      <c r="C9" s="31" t="s">
        <v>20</v>
      </c>
      <c r="D9" s="33"/>
      <c r="E9" s="33"/>
      <c r="F9" s="33"/>
      <c r="G9" s="34"/>
      <c r="I9" s="180"/>
    </row>
    <row r="10" spans="2:9" s="2" customFormat="1" ht="19.5" customHeight="1">
      <c r="B10" s="35" t="s">
        <v>135</v>
      </c>
      <c r="C10" s="31" t="s">
        <v>21</v>
      </c>
      <c r="D10" s="33"/>
      <c r="E10" s="33"/>
      <c r="F10" s="33"/>
      <c r="G10" s="34"/>
      <c r="I10" s="180"/>
    </row>
    <row r="11" spans="2:9" s="2" customFormat="1" ht="19.5" customHeight="1">
      <c r="B11" s="35" t="s">
        <v>183</v>
      </c>
      <c r="C11" s="31" t="s">
        <v>22</v>
      </c>
      <c r="D11" s="33"/>
      <c r="E11" s="33"/>
      <c r="F11" s="33"/>
      <c r="G11" s="34"/>
      <c r="I11" s="180"/>
    </row>
    <row r="12" spans="2:9" s="2" customFormat="1" ht="19.5" customHeight="1">
      <c r="B12" s="35" t="s">
        <v>184</v>
      </c>
      <c r="C12" s="31" t="s">
        <v>33</v>
      </c>
      <c r="D12" s="33"/>
      <c r="E12" s="33"/>
      <c r="F12" s="33"/>
      <c r="G12" s="34"/>
      <c r="I12" s="180"/>
    </row>
    <row r="13" spans="2:10" s="5" customFormat="1" ht="33.75" customHeight="1">
      <c r="B13" s="30" t="s">
        <v>192</v>
      </c>
      <c r="C13" s="37" t="s">
        <v>34</v>
      </c>
      <c r="D13" s="32">
        <v>0</v>
      </c>
      <c r="E13" s="32">
        <v>0</v>
      </c>
      <c r="F13" s="32">
        <f>SUM(E13-D13)</f>
        <v>0</v>
      </c>
      <c r="G13" s="86">
        <v>0</v>
      </c>
      <c r="I13" s="180"/>
      <c r="J13" s="2"/>
    </row>
    <row r="14" spans="2:10" s="5" customFormat="1" ht="25.5" customHeight="1">
      <c r="B14" s="30" t="s">
        <v>216</v>
      </c>
      <c r="C14" s="37" t="s">
        <v>35</v>
      </c>
      <c r="D14" s="32">
        <f>SUM(D15:D16)</f>
        <v>370.4</v>
      </c>
      <c r="E14" s="32">
        <f>SUM(E15:E16)</f>
        <v>253.3</v>
      </c>
      <c r="F14" s="32">
        <f>SUM(E14-D14)</f>
        <v>-117.09999999999997</v>
      </c>
      <c r="G14" s="86">
        <f>SUM(E14/D14)*100</f>
        <v>68.38552915766739</v>
      </c>
      <c r="I14" s="180"/>
      <c r="J14" s="2"/>
    </row>
    <row r="15" spans="2:10" s="5" customFormat="1" ht="45" customHeight="1">
      <c r="B15" s="182" t="s">
        <v>276</v>
      </c>
      <c r="C15" s="37" t="s">
        <v>35</v>
      </c>
      <c r="D15" s="33">
        <f>187+174.4</f>
        <v>361.4</v>
      </c>
      <c r="E15" s="33">
        <v>244.9</v>
      </c>
      <c r="F15" s="33">
        <f>SUM(E15-D15)</f>
        <v>-116.49999999999997</v>
      </c>
      <c r="G15" s="34">
        <f>SUM(E15/D15)*100</f>
        <v>67.76425013835087</v>
      </c>
      <c r="I15" s="180"/>
      <c r="J15" s="2"/>
    </row>
    <row r="16" spans="2:10" s="5" customFormat="1" ht="29.25" customHeight="1">
      <c r="B16" s="36" t="s">
        <v>217</v>
      </c>
      <c r="C16" s="37" t="s">
        <v>215</v>
      </c>
      <c r="D16" s="33">
        <f>4.5+4.5</f>
        <v>9</v>
      </c>
      <c r="E16" s="33">
        <v>8.4</v>
      </c>
      <c r="F16" s="33">
        <f>SUM(E16-D16)</f>
        <v>-0.5999999999999996</v>
      </c>
      <c r="G16" s="34">
        <f>SUM(E16/D16)*100</f>
        <v>93.33333333333333</v>
      </c>
      <c r="I16" s="180"/>
      <c r="J16" s="2"/>
    </row>
    <row r="17" spans="2:9" s="2" customFormat="1" ht="17.25" customHeight="1">
      <c r="B17" s="38" t="s">
        <v>185</v>
      </c>
      <c r="C17" s="31" t="s">
        <v>36</v>
      </c>
      <c r="D17" s="33"/>
      <c r="E17" s="33"/>
      <c r="F17" s="33"/>
      <c r="G17" s="34"/>
      <c r="I17" s="180"/>
    </row>
    <row r="18" spans="2:9" s="2" customFormat="1" ht="17.25" customHeight="1">
      <c r="B18" s="38" t="s">
        <v>203</v>
      </c>
      <c r="C18" s="31" t="s">
        <v>37</v>
      </c>
      <c r="D18" s="33"/>
      <c r="E18" s="33"/>
      <c r="F18" s="32"/>
      <c r="G18" s="34"/>
      <c r="I18" s="180"/>
    </row>
    <row r="19" spans="2:9" s="2" customFormat="1" ht="23.25" customHeight="1">
      <c r="B19" s="38" t="s">
        <v>245</v>
      </c>
      <c r="C19" s="31" t="s">
        <v>7</v>
      </c>
      <c r="D19" s="33">
        <v>0</v>
      </c>
      <c r="E19" s="33">
        <v>0</v>
      </c>
      <c r="F19" s="33">
        <f>SUM(E19-D19)</f>
        <v>0</v>
      </c>
      <c r="G19" s="34">
        <v>0</v>
      </c>
      <c r="I19" s="180"/>
    </row>
    <row r="20" spans="2:9" s="2" customFormat="1" ht="49.5" customHeight="1" thickBot="1">
      <c r="B20" s="39" t="s">
        <v>204</v>
      </c>
      <c r="C20" s="40" t="s">
        <v>25</v>
      </c>
      <c r="D20" s="41"/>
      <c r="E20" s="41"/>
      <c r="F20" s="41"/>
      <c r="G20" s="113"/>
      <c r="I20" s="180"/>
    </row>
    <row r="21" spans="2:9" s="2" customFormat="1" ht="20.25" customHeight="1" thickBot="1">
      <c r="B21" s="47" t="s">
        <v>32</v>
      </c>
      <c r="C21" s="48" t="s">
        <v>26</v>
      </c>
      <c r="D21" s="49">
        <f>SUM(D14)</f>
        <v>370.4</v>
      </c>
      <c r="E21" s="49">
        <f>SUM(E14)</f>
        <v>253.3</v>
      </c>
      <c r="F21" s="49">
        <f>SUM(F14)</f>
        <v>-117.09999999999997</v>
      </c>
      <c r="G21" s="49">
        <f>SUM(G14)</f>
        <v>68.38552915766739</v>
      </c>
      <c r="I21" s="180"/>
    </row>
    <row r="22" spans="2:9" s="2" customFormat="1" ht="19.5" customHeight="1" thickBot="1">
      <c r="B22" s="77" t="s">
        <v>41</v>
      </c>
      <c r="C22" s="42"/>
      <c r="D22" s="233"/>
      <c r="E22" s="233"/>
      <c r="F22" s="233"/>
      <c r="G22" s="234"/>
      <c r="I22" s="180"/>
    </row>
    <row r="23" spans="2:9" s="2" customFormat="1" ht="32.25" customHeight="1" thickBot="1">
      <c r="B23" s="206" t="s">
        <v>264</v>
      </c>
      <c r="C23" s="207" t="s">
        <v>27</v>
      </c>
      <c r="D23" s="208">
        <v>0</v>
      </c>
      <c r="E23" s="208">
        <v>0</v>
      </c>
      <c r="F23" s="208">
        <f>SUM(E23-D23)</f>
        <v>0</v>
      </c>
      <c r="G23" s="209">
        <v>0</v>
      </c>
      <c r="I23" s="180"/>
    </row>
    <row r="24" spans="2:9" s="2" customFormat="1" ht="21.75" customHeight="1" thickBot="1">
      <c r="B24" s="206" t="s">
        <v>139</v>
      </c>
      <c r="C24" s="207" t="s">
        <v>28</v>
      </c>
      <c r="D24" s="208">
        <f>SUM(D25:D49)</f>
        <v>370.40000000000003</v>
      </c>
      <c r="E24" s="208">
        <f>SUM(E25:E41)</f>
        <v>253.29999999999998</v>
      </c>
      <c r="F24" s="208">
        <f>SUM(F25:F41)</f>
        <v>-117.1</v>
      </c>
      <c r="G24" s="209">
        <f aca="true" t="shared" si="0" ref="G24:G29">SUM(E24/D24)*100</f>
        <v>68.38552915766738</v>
      </c>
      <c r="I24" s="180"/>
    </row>
    <row r="25" spans="2:9" s="2" customFormat="1" ht="18.75" customHeight="1">
      <c r="B25" s="78" t="s">
        <v>164</v>
      </c>
      <c r="C25" s="108" t="s">
        <v>86</v>
      </c>
      <c r="D25" s="115">
        <f>1.5+1</f>
        <v>2.5</v>
      </c>
      <c r="E25" s="115">
        <v>0.8</v>
      </c>
      <c r="F25" s="33">
        <f aca="true" t="shared" si="1" ref="F25:F35">SUM(E25-D25)</f>
        <v>-1.7</v>
      </c>
      <c r="G25" s="34">
        <f t="shared" si="0"/>
        <v>32</v>
      </c>
      <c r="I25" s="180"/>
    </row>
    <row r="26" spans="2:9" s="2" customFormat="1" ht="18.75" customHeight="1">
      <c r="B26" s="30" t="s">
        <v>163</v>
      </c>
      <c r="C26" s="31" t="s">
        <v>87</v>
      </c>
      <c r="D26" s="33">
        <f>3.2+2</f>
        <v>5.2</v>
      </c>
      <c r="E26" s="109">
        <v>0.7</v>
      </c>
      <c r="F26" s="33">
        <f t="shared" si="1"/>
        <v>-4.5</v>
      </c>
      <c r="G26" s="34">
        <f t="shared" si="0"/>
        <v>13.461538461538462</v>
      </c>
      <c r="I26" s="180"/>
    </row>
    <row r="27" spans="2:9" s="2" customFormat="1" ht="18.75" customHeight="1">
      <c r="B27" s="183" t="s">
        <v>218</v>
      </c>
      <c r="C27" s="31" t="s">
        <v>132</v>
      </c>
      <c r="D27" s="33">
        <f>6+4</f>
        <v>10</v>
      </c>
      <c r="E27" s="109">
        <v>4</v>
      </c>
      <c r="F27" s="33">
        <f t="shared" si="1"/>
        <v>-6</v>
      </c>
      <c r="G27" s="34">
        <f t="shared" si="0"/>
        <v>40</v>
      </c>
      <c r="I27" s="180"/>
    </row>
    <row r="28" spans="2:9" s="2" customFormat="1" ht="18.75" customHeight="1">
      <c r="B28" s="183" t="s">
        <v>219</v>
      </c>
      <c r="C28" s="31" t="s">
        <v>133</v>
      </c>
      <c r="D28" s="33">
        <f>3+2</f>
        <v>5</v>
      </c>
      <c r="E28" s="109">
        <v>0.6</v>
      </c>
      <c r="F28" s="33">
        <f t="shared" si="1"/>
        <v>-4.4</v>
      </c>
      <c r="G28" s="34">
        <f t="shared" si="0"/>
        <v>12</v>
      </c>
      <c r="I28" s="180"/>
    </row>
    <row r="29" spans="2:9" s="2" customFormat="1" ht="18.75" customHeight="1">
      <c r="B29" s="183" t="s">
        <v>220</v>
      </c>
      <c r="C29" s="44" t="s">
        <v>134</v>
      </c>
      <c r="D29" s="33">
        <f>1.1+1</f>
        <v>2.1</v>
      </c>
      <c r="E29" s="109">
        <v>1.9</v>
      </c>
      <c r="F29" s="33">
        <f t="shared" si="1"/>
        <v>-0.20000000000000018</v>
      </c>
      <c r="G29" s="34">
        <f t="shared" si="0"/>
        <v>90.47619047619047</v>
      </c>
      <c r="I29" s="180"/>
    </row>
    <row r="30" spans="2:9" s="2" customFormat="1" ht="18.75" customHeight="1">
      <c r="B30" s="183" t="s">
        <v>221</v>
      </c>
      <c r="C30" s="44" t="s">
        <v>198</v>
      </c>
      <c r="D30" s="33">
        <f>0.3+0.1</f>
        <v>0.4</v>
      </c>
      <c r="E30" s="109"/>
      <c r="F30" s="33">
        <f t="shared" si="1"/>
        <v>-0.4</v>
      </c>
      <c r="G30" s="34">
        <f aca="true" t="shared" si="2" ref="G30:G38">SUM(E30/D30)*100</f>
        <v>0</v>
      </c>
      <c r="I30" s="180"/>
    </row>
    <row r="31" spans="2:9" s="2" customFormat="1" ht="40.5" customHeight="1">
      <c r="B31" s="186" t="s">
        <v>222</v>
      </c>
      <c r="C31" s="44" t="s">
        <v>199</v>
      </c>
      <c r="D31" s="33">
        <f>19.4+15.5</f>
        <v>34.9</v>
      </c>
      <c r="E31" s="109">
        <v>26</v>
      </c>
      <c r="F31" s="33">
        <f t="shared" si="1"/>
        <v>-8.899999999999999</v>
      </c>
      <c r="G31" s="34">
        <f t="shared" si="2"/>
        <v>74.49856733524356</v>
      </c>
      <c r="I31" s="180"/>
    </row>
    <row r="32" spans="2:9" s="2" customFormat="1" ht="45" customHeight="1">
      <c r="B32" s="184" t="s">
        <v>223</v>
      </c>
      <c r="C32" s="260" t="s">
        <v>165</v>
      </c>
      <c r="D32" s="33">
        <v>1.5</v>
      </c>
      <c r="E32" s="109"/>
      <c r="F32" s="33">
        <f t="shared" si="1"/>
        <v>-1.5</v>
      </c>
      <c r="G32" s="34"/>
      <c r="I32" s="180"/>
    </row>
    <row r="33" spans="2:9" s="2" customFormat="1" ht="29.25" customHeight="1">
      <c r="B33" s="184" t="s">
        <v>246</v>
      </c>
      <c r="C33" s="261"/>
      <c r="D33" s="33">
        <v>-1.5</v>
      </c>
      <c r="E33" s="109"/>
      <c r="F33" s="33">
        <f t="shared" si="1"/>
        <v>1.5</v>
      </c>
      <c r="G33" s="34"/>
      <c r="I33" s="180"/>
    </row>
    <row r="34" spans="2:9" s="2" customFormat="1" ht="30" customHeight="1">
      <c r="B34" s="184" t="s">
        <v>227</v>
      </c>
      <c r="C34" s="260" t="s">
        <v>166</v>
      </c>
      <c r="D34" s="33">
        <f>1.5</f>
        <v>1.5</v>
      </c>
      <c r="E34" s="109"/>
      <c r="F34" s="33">
        <f t="shared" si="1"/>
        <v>-1.5</v>
      </c>
      <c r="G34" s="34"/>
      <c r="I34" s="180"/>
    </row>
    <row r="35" spans="2:9" s="2" customFormat="1" ht="30" customHeight="1">
      <c r="B35" s="184" t="s">
        <v>246</v>
      </c>
      <c r="C35" s="261"/>
      <c r="D35" s="33">
        <v>-1</v>
      </c>
      <c r="E35" s="109"/>
      <c r="F35" s="33">
        <f t="shared" si="1"/>
        <v>1</v>
      </c>
      <c r="G35" s="34"/>
      <c r="I35" s="180"/>
    </row>
    <row r="36" spans="2:9" s="2" customFormat="1" ht="33" customHeight="1">
      <c r="B36" s="184" t="s">
        <v>224</v>
      </c>
      <c r="C36" s="44" t="s">
        <v>167</v>
      </c>
      <c r="D36" s="33">
        <v>2.5</v>
      </c>
      <c r="E36" s="109">
        <v>0</v>
      </c>
      <c r="F36" s="33">
        <f aca="true" t="shared" si="3" ref="F36:F41">SUM(E36-D36)</f>
        <v>-2.5</v>
      </c>
      <c r="G36" s="34">
        <f t="shared" si="2"/>
        <v>0</v>
      </c>
      <c r="I36" s="180"/>
    </row>
    <row r="37" spans="2:9" s="2" customFormat="1" ht="18.75" customHeight="1">
      <c r="B37" s="184" t="s">
        <v>225</v>
      </c>
      <c r="C37" s="44" t="s">
        <v>168</v>
      </c>
      <c r="D37" s="33">
        <v>0.5</v>
      </c>
      <c r="E37" s="109">
        <v>0</v>
      </c>
      <c r="F37" s="33">
        <f t="shared" si="3"/>
        <v>-0.5</v>
      </c>
      <c r="G37" s="34">
        <f t="shared" si="2"/>
        <v>0</v>
      </c>
      <c r="I37" s="180"/>
    </row>
    <row r="38" spans="2:9" s="2" customFormat="1" ht="18.75" customHeight="1">
      <c r="B38" s="185" t="s">
        <v>5</v>
      </c>
      <c r="C38" s="44" t="s">
        <v>169</v>
      </c>
      <c r="D38" s="33">
        <f>120+122</f>
        <v>242</v>
      </c>
      <c r="E38" s="109">
        <v>170.7</v>
      </c>
      <c r="F38" s="33">
        <f t="shared" si="3"/>
        <v>-71.30000000000001</v>
      </c>
      <c r="G38" s="34">
        <f t="shared" si="2"/>
        <v>70.53719008264461</v>
      </c>
      <c r="I38" s="180"/>
    </row>
    <row r="39" spans="2:9" s="2" customFormat="1" ht="18.75" customHeight="1">
      <c r="B39" s="185" t="s">
        <v>226</v>
      </c>
      <c r="C39" s="44" t="s">
        <v>200</v>
      </c>
      <c r="D39" s="33">
        <f>26.5+26.8</f>
        <v>53.3</v>
      </c>
      <c r="E39" s="109">
        <v>37.7</v>
      </c>
      <c r="F39" s="33">
        <f t="shared" si="3"/>
        <v>-15.599999999999994</v>
      </c>
      <c r="G39" s="34">
        <f>SUM(E39/D39)*100</f>
        <v>70.73170731707317</v>
      </c>
      <c r="I39" s="180"/>
    </row>
    <row r="40" spans="2:9" s="2" customFormat="1" ht="18.75" customHeight="1">
      <c r="B40" s="185" t="s">
        <v>6</v>
      </c>
      <c r="C40" s="44" t="s">
        <v>228</v>
      </c>
      <c r="D40" s="33">
        <f>4.5+4.5</f>
        <v>9</v>
      </c>
      <c r="E40" s="222">
        <v>8.4</v>
      </c>
      <c r="F40" s="33">
        <f t="shared" si="3"/>
        <v>-0.5999999999999996</v>
      </c>
      <c r="G40" s="34">
        <f>SUM(E40/D40)*100</f>
        <v>93.33333333333333</v>
      </c>
      <c r="I40" s="180"/>
    </row>
    <row r="41" spans="2:9" s="2" customFormat="1" ht="29.25" customHeight="1">
      <c r="B41" s="185" t="s">
        <v>247</v>
      </c>
      <c r="C41" s="44" t="s">
        <v>231</v>
      </c>
      <c r="D41" s="33">
        <v>2.5</v>
      </c>
      <c r="E41" s="33">
        <v>2.5</v>
      </c>
      <c r="F41" s="33">
        <f t="shared" si="3"/>
        <v>0</v>
      </c>
      <c r="G41" s="34">
        <f>SUM(E41/D41)*100</f>
        <v>100</v>
      </c>
      <c r="I41" s="180"/>
    </row>
    <row r="42" spans="2:9" s="2" customFormat="1" ht="18.75" customHeight="1">
      <c r="B42" s="185" t="s">
        <v>233</v>
      </c>
      <c r="C42" s="44" t="s">
        <v>232</v>
      </c>
      <c r="D42" s="33"/>
      <c r="E42" s="136"/>
      <c r="F42" s="134"/>
      <c r="G42" s="135"/>
      <c r="I42" s="180"/>
    </row>
    <row r="43" spans="2:9" s="2" customFormat="1" ht="18.75" customHeight="1">
      <c r="B43" s="185" t="s">
        <v>230</v>
      </c>
      <c r="C43" s="44" t="s">
        <v>234</v>
      </c>
      <c r="D43" s="33"/>
      <c r="E43" s="136"/>
      <c r="F43" s="134"/>
      <c r="G43" s="135"/>
      <c r="I43" s="180"/>
    </row>
    <row r="44" spans="2:9" s="2" customFormat="1" ht="17.25" customHeight="1">
      <c r="B44" s="141" t="s">
        <v>229</v>
      </c>
      <c r="C44" s="142" t="s">
        <v>201</v>
      </c>
      <c r="D44" s="143">
        <v>0</v>
      </c>
      <c r="E44" s="143">
        <v>0</v>
      </c>
      <c r="F44" s="143">
        <f>SUM(E44-D44)</f>
        <v>0</v>
      </c>
      <c r="G44" s="150">
        <v>0</v>
      </c>
      <c r="I44" s="180"/>
    </row>
    <row r="45" spans="2:9" s="2" customFormat="1" ht="19.5" customHeight="1">
      <c r="B45" s="123" t="s">
        <v>186</v>
      </c>
      <c r="C45" s="124" t="s">
        <v>38</v>
      </c>
      <c r="D45" s="43"/>
      <c r="E45" s="137"/>
      <c r="F45" s="138"/>
      <c r="G45" s="139"/>
      <c r="I45" s="180"/>
    </row>
    <row r="46" spans="2:9" s="2" customFormat="1" ht="19.5" customHeight="1" thickBot="1">
      <c r="B46" s="125" t="s">
        <v>187</v>
      </c>
      <c r="C46" s="82" t="s">
        <v>39</v>
      </c>
      <c r="D46" s="126"/>
      <c r="E46" s="126"/>
      <c r="F46" s="127"/>
      <c r="G46" s="128"/>
      <c r="I46" s="180"/>
    </row>
    <row r="47" spans="2:9" s="2" customFormat="1" ht="19.5" customHeight="1">
      <c r="B47" s="144" t="s">
        <v>202</v>
      </c>
      <c r="C47" s="145" t="s">
        <v>40</v>
      </c>
      <c r="D47" s="146"/>
      <c r="E47" s="147"/>
      <c r="F47" s="148"/>
      <c r="G47" s="149"/>
      <c r="I47" s="180"/>
    </row>
    <row r="48" spans="2:9" s="2" customFormat="1" ht="18.75" customHeight="1">
      <c r="B48" s="201" t="s">
        <v>3</v>
      </c>
      <c r="C48" s="202" t="s">
        <v>8</v>
      </c>
      <c r="D48" s="203">
        <v>0</v>
      </c>
      <c r="E48" s="203">
        <v>0</v>
      </c>
      <c r="F48" s="203">
        <f>SUM(E48-D48)</f>
        <v>0</v>
      </c>
      <c r="G48" s="204">
        <v>0</v>
      </c>
      <c r="I48" s="180"/>
    </row>
    <row r="49" spans="2:9" s="2" customFormat="1" ht="18.75" customHeight="1" thickBot="1">
      <c r="B49" s="114" t="s">
        <v>97</v>
      </c>
      <c r="C49" s="42" t="s">
        <v>10</v>
      </c>
      <c r="D49" s="115"/>
      <c r="E49" s="115"/>
      <c r="F49" s="106"/>
      <c r="G49" s="107"/>
      <c r="I49" s="180"/>
    </row>
    <row r="50" spans="2:9" s="2" customFormat="1" ht="21" customHeight="1" thickBot="1">
      <c r="B50" s="47" t="s">
        <v>148</v>
      </c>
      <c r="C50" s="48" t="s">
        <v>11</v>
      </c>
      <c r="D50" s="49">
        <f>SUM(D23+D24+D42+D43+D45+D46+D47+D48+D49)</f>
        <v>370.40000000000003</v>
      </c>
      <c r="E50" s="49">
        <f>SUM(E23+E24+E42+E43+E45+E46+E47+E48+E49)</f>
        <v>253.29999999999998</v>
      </c>
      <c r="F50" s="49">
        <f>SUM(E50-D50)</f>
        <v>-117.10000000000005</v>
      </c>
      <c r="G50" s="49">
        <f>SUM(E50/D50*100)</f>
        <v>68.38552915766738</v>
      </c>
      <c r="I50" s="180"/>
    </row>
    <row r="51" spans="2:9" s="2" customFormat="1" ht="20.25" customHeight="1">
      <c r="B51" s="102" t="s">
        <v>140</v>
      </c>
      <c r="C51" s="103"/>
      <c r="D51" s="104"/>
      <c r="E51" s="104"/>
      <c r="F51" s="104"/>
      <c r="G51" s="105"/>
      <c r="I51" s="180"/>
    </row>
    <row r="52" spans="2:9" s="2" customFormat="1" ht="17.25" customHeight="1">
      <c r="B52" s="38" t="s">
        <v>42</v>
      </c>
      <c r="C52" s="31" t="s">
        <v>12</v>
      </c>
      <c r="D52" s="33">
        <f>D13-D23</f>
        <v>0</v>
      </c>
      <c r="E52" s="33">
        <f>E13-E23</f>
        <v>0</v>
      </c>
      <c r="F52" s="33">
        <f aca="true" t="shared" si="4" ref="F52:F57">SUM(E52-D52)</f>
        <v>0</v>
      </c>
      <c r="G52" s="34">
        <v>0</v>
      </c>
      <c r="I52" s="180"/>
    </row>
    <row r="53" spans="2:9" s="2" customFormat="1" ht="17.25" customHeight="1">
      <c r="B53" s="30" t="s">
        <v>4</v>
      </c>
      <c r="C53" s="31" t="s">
        <v>13</v>
      </c>
      <c r="D53" s="50">
        <v>0</v>
      </c>
      <c r="E53" s="50">
        <v>0</v>
      </c>
      <c r="F53" s="33">
        <f t="shared" si="4"/>
        <v>0</v>
      </c>
      <c r="G53" s="34">
        <v>0</v>
      </c>
      <c r="I53" s="180"/>
    </row>
    <row r="54" spans="2:9" s="2" customFormat="1" ht="30.75" customHeight="1">
      <c r="B54" s="30" t="s">
        <v>23</v>
      </c>
      <c r="C54" s="31" t="s">
        <v>14</v>
      </c>
      <c r="D54" s="50">
        <f>D53+D17+D18+D19-D45-D46-D47</f>
        <v>0</v>
      </c>
      <c r="E54" s="50">
        <v>0</v>
      </c>
      <c r="F54" s="33">
        <f t="shared" si="4"/>
        <v>0</v>
      </c>
      <c r="G54" s="34">
        <v>0</v>
      </c>
      <c r="I54" s="180"/>
    </row>
    <row r="55" spans="2:9" s="2" customFormat="1" ht="15.75" customHeight="1">
      <c r="B55" s="30" t="s">
        <v>43</v>
      </c>
      <c r="C55" s="31" t="s">
        <v>15</v>
      </c>
      <c r="D55" s="32"/>
      <c r="E55" s="50"/>
      <c r="F55" s="33"/>
      <c r="G55" s="34"/>
      <c r="I55" s="180"/>
    </row>
    <row r="56" spans="2:10" s="5" customFormat="1" ht="15.75" customHeight="1">
      <c r="B56" s="36" t="s">
        <v>44</v>
      </c>
      <c r="C56" s="37" t="s">
        <v>16</v>
      </c>
      <c r="D56" s="51">
        <f>D54+D20-D48-D49-D55</f>
        <v>0</v>
      </c>
      <c r="E56" s="51">
        <f>E54+E20-E49-E55</f>
        <v>0</v>
      </c>
      <c r="F56" s="33">
        <f t="shared" si="4"/>
        <v>0</v>
      </c>
      <c r="G56" s="34">
        <v>0</v>
      </c>
      <c r="I56" s="180"/>
      <c r="J56" s="2"/>
    </row>
    <row r="57" spans="2:9" s="2" customFormat="1" ht="15.75" customHeight="1">
      <c r="B57" s="30" t="s">
        <v>45</v>
      </c>
      <c r="C57" s="31" t="s">
        <v>48</v>
      </c>
      <c r="D57" s="51">
        <v>0</v>
      </c>
      <c r="E57" s="52"/>
      <c r="F57" s="33">
        <f t="shared" si="4"/>
        <v>0</v>
      </c>
      <c r="G57" s="34">
        <v>0</v>
      </c>
      <c r="I57" s="180"/>
    </row>
    <row r="58" spans="2:9" s="2" customFormat="1" ht="15.75" customHeight="1">
      <c r="B58" s="30" t="s">
        <v>46</v>
      </c>
      <c r="C58" s="31" t="s">
        <v>102</v>
      </c>
      <c r="D58" s="51">
        <v>0</v>
      </c>
      <c r="E58" s="52">
        <v>0</v>
      </c>
      <c r="F58" s="33">
        <f>SUM(E58-D58)</f>
        <v>0</v>
      </c>
      <c r="G58" s="34">
        <v>0</v>
      </c>
      <c r="I58" s="180"/>
    </row>
    <row r="59" spans="2:9" s="2" customFormat="1" ht="17.25" customHeight="1" thickBot="1">
      <c r="B59" s="235" t="s">
        <v>47</v>
      </c>
      <c r="C59" s="236"/>
      <c r="D59" s="236"/>
      <c r="E59" s="236"/>
      <c r="F59" s="236"/>
      <c r="G59" s="237"/>
      <c r="I59" s="180"/>
    </row>
    <row r="60" spans="2:9" s="2" customFormat="1" ht="15" customHeight="1">
      <c r="B60" s="223" t="s">
        <v>136</v>
      </c>
      <c r="C60" s="262" t="s">
        <v>24</v>
      </c>
      <c r="D60" s="262" t="str">
        <f>D4</f>
        <v>План</v>
      </c>
      <c r="E60" s="262" t="str">
        <f>E4</f>
        <v>Факт</v>
      </c>
      <c r="F60" s="262" t="s">
        <v>101</v>
      </c>
      <c r="G60" s="259" t="s">
        <v>156</v>
      </c>
      <c r="I60" s="180"/>
    </row>
    <row r="61" spans="2:9" s="2" customFormat="1" ht="32.25" customHeight="1">
      <c r="B61" s="224"/>
      <c r="C61" s="263"/>
      <c r="D61" s="263"/>
      <c r="E61" s="263"/>
      <c r="F61" s="263"/>
      <c r="G61" s="230"/>
      <c r="I61" s="180"/>
    </row>
    <row r="62" spans="2:9" s="2" customFormat="1" ht="15.75" customHeight="1" thickBot="1">
      <c r="B62" s="157">
        <v>1</v>
      </c>
      <c r="C62" s="158">
        <v>2</v>
      </c>
      <c r="D62" s="158">
        <v>3</v>
      </c>
      <c r="E62" s="158">
        <v>4</v>
      </c>
      <c r="F62" s="158">
        <v>5</v>
      </c>
      <c r="G62" s="159">
        <v>6</v>
      </c>
      <c r="I62" s="180"/>
    </row>
    <row r="63" spans="2:9" s="2" customFormat="1" ht="30.75" customHeight="1">
      <c r="B63" s="154" t="s">
        <v>152</v>
      </c>
      <c r="C63" s="155" t="s">
        <v>17</v>
      </c>
      <c r="D63" s="156"/>
      <c r="E63" s="156"/>
      <c r="F63" s="32"/>
      <c r="G63" s="116"/>
      <c r="I63" s="180"/>
    </row>
    <row r="64" spans="2:9" s="2" customFormat="1" ht="38.25" customHeight="1" hidden="1">
      <c r="B64" s="30" t="s">
        <v>112</v>
      </c>
      <c r="C64" s="37" t="s">
        <v>18</v>
      </c>
      <c r="D64" s="51"/>
      <c r="E64" s="51"/>
      <c r="F64" s="32"/>
      <c r="G64" s="86"/>
      <c r="I64" s="180"/>
    </row>
    <row r="65" spans="2:9" s="2" customFormat="1" ht="37.5" customHeight="1" hidden="1">
      <c r="B65" s="38" t="s">
        <v>141</v>
      </c>
      <c r="C65" s="37" t="s">
        <v>9</v>
      </c>
      <c r="D65" s="51"/>
      <c r="E65" s="51"/>
      <c r="F65" s="32"/>
      <c r="G65" s="86"/>
      <c r="I65" s="180"/>
    </row>
    <row r="66" spans="2:9" s="2" customFormat="1" ht="24" customHeight="1" hidden="1">
      <c r="B66" s="36" t="s">
        <v>113</v>
      </c>
      <c r="C66" s="37" t="s">
        <v>50</v>
      </c>
      <c r="D66" s="51"/>
      <c r="E66" s="51"/>
      <c r="F66" s="32"/>
      <c r="G66" s="86"/>
      <c r="I66" s="180"/>
    </row>
    <row r="67" spans="2:9" s="2" customFormat="1" ht="94.5" customHeight="1" hidden="1">
      <c r="B67" s="30" t="s">
        <v>149</v>
      </c>
      <c r="C67" s="37" t="s">
        <v>51</v>
      </c>
      <c r="D67" s="51"/>
      <c r="E67" s="51"/>
      <c r="F67" s="32"/>
      <c r="G67" s="86"/>
      <c r="I67" s="180"/>
    </row>
    <row r="68" spans="2:9" s="2" customFormat="1" ht="24" customHeight="1" hidden="1">
      <c r="B68" s="80" t="s">
        <v>103</v>
      </c>
      <c r="C68" s="37" t="s">
        <v>53</v>
      </c>
      <c r="D68" s="51"/>
      <c r="E68" s="51"/>
      <c r="F68" s="32"/>
      <c r="G68" s="86"/>
      <c r="I68" s="180"/>
    </row>
    <row r="69" spans="2:9" s="2" customFormat="1" ht="95.25" customHeight="1" hidden="1">
      <c r="B69" s="30" t="s">
        <v>153</v>
      </c>
      <c r="C69" s="37" t="s">
        <v>54</v>
      </c>
      <c r="D69" s="51"/>
      <c r="E69" s="51"/>
      <c r="F69" s="32"/>
      <c r="G69" s="86"/>
      <c r="I69" s="180"/>
    </row>
    <row r="70" spans="2:11" s="5" customFormat="1" ht="31.5" customHeight="1">
      <c r="B70" s="36" t="s">
        <v>98</v>
      </c>
      <c r="C70" s="55" t="s">
        <v>171</v>
      </c>
      <c r="D70" s="51"/>
      <c r="E70" s="51"/>
      <c r="F70" s="32"/>
      <c r="G70" s="86"/>
      <c r="I70" s="180"/>
      <c r="J70" s="2"/>
      <c r="K70" s="181"/>
    </row>
    <row r="71" spans="2:9" s="2" customFormat="1" ht="18.75" customHeight="1">
      <c r="B71" s="30" t="s">
        <v>154</v>
      </c>
      <c r="C71" s="31" t="s">
        <v>9</v>
      </c>
      <c r="D71" s="45"/>
      <c r="E71" s="45"/>
      <c r="F71" s="33"/>
      <c r="G71" s="34"/>
      <c r="I71" s="180"/>
    </row>
    <row r="72" spans="2:9" s="2" customFormat="1" ht="17.25" customHeight="1">
      <c r="B72" s="30" t="s">
        <v>205</v>
      </c>
      <c r="C72" s="31" t="s">
        <v>172</v>
      </c>
      <c r="D72" s="56"/>
      <c r="E72" s="45"/>
      <c r="F72" s="33"/>
      <c r="G72" s="34"/>
      <c r="I72" s="180"/>
    </row>
    <row r="73" spans="2:9" s="2" customFormat="1" ht="18.75" customHeight="1">
      <c r="B73" s="30" t="s">
        <v>49</v>
      </c>
      <c r="C73" s="31" t="s">
        <v>50</v>
      </c>
      <c r="D73" s="51"/>
      <c r="E73" s="110"/>
      <c r="F73" s="33"/>
      <c r="G73" s="34"/>
      <c r="I73" s="180"/>
    </row>
    <row r="74" spans="2:9" s="2" customFormat="1" ht="18.75" customHeight="1">
      <c r="B74" s="30" t="s">
        <v>189</v>
      </c>
      <c r="C74" s="31" t="s">
        <v>51</v>
      </c>
      <c r="D74" s="51"/>
      <c r="E74" s="110"/>
      <c r="F74" s="33"/>
      <c r="G74" s="34"/>
      <c r="I74" s="180"/>
    </row>
    <row r="75" spans="2:9" s="2" customFormat="1" ht="18.75" customHeight="1" thickBot="1">
      <c r="B75" s="79" t="s">
        <v>190</v>
      </c>
      <c r="C75" s="40" t="s">
        <v>53</v>
      </c>
      <c r="D75" s="117"/>
      <c r="E75" s="118"/>
      <c r="F75" s="41"/>
      <c r="G75" s="113"/>
      <c r="I75" s="180"/>
    </row>
    <row r="76" spans="2:9" s="2" customFormat="1" ht="34.5" customHeight="1" thickBot="1">
      <c r="B76" s="119" t="s">
        <v>99</v>
      </c>
      <c r="C76" s="120" t="s">
        <v>54</v>
      </c>
      <c r="D76" s="121">
        <v>0</v>
      </c>
      <c r="E76" s="121">
        <v>0</v>
      </c>
      <c r="F76" s="151">
        <v>0</v>
      </c>
      <c r="G76" s="152">
        <v>0</v>
      </c>
      <c r="I76" s="180"/>
    </row>
    <row r="77" spans="2:9" s="2" customFormat="1" ht="24.75" customHeight="1" thickBot="1">
      <c r="B77" s="256" t="s">
        <v>52</v>
      </c>
      <c r="C77" s="257"/>
      <c r="D77" s="257"/>
      <c r="E77" s="257"/>
      <c r="F77" s="257"/>
      <c r="G77" s="258"/>
      <c r="I77" s="180"/>
    </row>
    <row r="78" spans="2:10" s="3" customFormat="1" ht="33" customHeight="1">
      <c r="B78" s="36" t="s">
        <v>129</v>
      </c>
      <c r="C78" s="187" t="s">
        <v>263</v>
      </c>
      <c r="D78" s="51">
        <f>SUM(D85+D92)</f>
        <v>100.5</v>
      </c>
      <c r="E78" s="51">
        <f>SUM(E85+E92)</f>
        <v>71</v>
      </c>
      <c r="F78" s="32">
        <f>SUM(E78-D78)</f>
        <v>-29.5</v>
      </c>
      <c r="G78" s="86">
        <f>SUM(E78/D78)*100</f>
        <v>70.64676616915423</v>
      </c>
      <c r="I78" s="180"/>
      <c r="J78" s="2"/>
    </row>
    <row r="79" spans="2:9" s="2" customFormat="1" ht="15.75" customHeight="1">
      <c r="B79" s="30" t="s">
        <v>30</v>
      </c>
      <c r="C79" s="31" t="s">
        <v>173</v>
      </c>
      <c r="D79" s="50">
        <v>0</v>
      </c>
      <c r="E79" s="50">
        <v>0</v>
      </c>
      <c r="F79" s="33">
        <v>0</v>
      </c>
      <c r="G79" s="34">
        <v>0</v>
      </c>
      <c r="I79" s="180"/>
    </row>
    <row r="80" spans="2:9" s="2" customFormat="1" ht="15.75" customHeight="1">
      <c r="B80" s="30" t="s">
        <v>235</v>
      </c>
      <c r="C80" s="31" t="s">
        <v>177</v>
      </c>
      <c r="D80" s="50">
        <v>0</v>
      </c>
      <c r="E80" s="50"/>
      <c r="F80" s="33"/>
      <c r="G80" s="34"/>
      <c r="I80" s="180"/>
    </row>
    <row r="81" spans="2:9" s="2" customFormat="1" ht="25.5" customHeight="1">
      <c r="B81" s="153" t="s">
        <v>55</v>
      </c>
      <c r="C81" s="31" t="s">
        <v>178</v>
      </c>
      <c r="D81" s="50"/>
      <c r="E81" s="50"/>
      <c r="F81" s="50">
        <f aca="true" t="shared" si="5" ref="F81:F97">E81-D81</f>
        <v>0</v>
      </c>
      <c r="G81" s="122"/>
      <c r="I81" s="180"/>
    </row>
    <row r="82" spans="2:9" s="2" customFormat="1" ht="26.25" customHeight="1">
      <c r="B82" s="153" t="s">
        <v>56</v>
      </c>
      <c r="C82" s="31" t="s">
        <v>179</v>
      </c>
      <c r="D82" s="50"/>
      <c r="E82" s="50"/>
      <c r="F82" s="50">
        <f t="shared" si="5"/>
        <v>0</v>
      </c>
      <c r="G82" s="122"/>
      <c r="I82" s="180"/>
    </row>
    <row r="83" spans="2:9" s="2" customFormat="1" ht="18" customHeight="1">
      <c r="B83" s="38" t="s">
        <v>57</v>
      </c>
      <c r="C83" s="31" t="s">
        <v>180</v>
      </c>
      <c r="D83" s="57"/>
      <c r="E83" s="57"/>
      <c r="F83" s="50">
        <f t="shared" si="5"/>
        <v>0</v>
      </c>
      <c r="G83" s="122"/>
      <c r="I83" s="180"/>
    </row>
    <row r="84" spans="2:9" s="2" customFormat="1" ht="18" customHeight="1">
      <c r="B84" s="38" t="s">
        <v>58</v>
      </c>
      <c r="C84" s="31" t="s">
        <v>181</v>
      </c>
      <c r="D84" s="50"/>
      <c r="E84" s="50"/>
      <c r="F84" s="50">
        <f t="shared" si="5"/>
        <v>0</v>
      </c>
      <c r="G84" s="122"/>
      <c r="I84" s="180"/>
    </row>
    <row r="85" spans="2:9" s="2" customFormat="1" ht="18" customHeight="1">
      <c r="B85" s="188" t="s">
        <v>236</v>
      </c>
      <c r="C85" s="31" t="s">
        <v>237</v>
      </c>
      <c r="D85" s="51">
        <f>SUM(D86:D87)</f>
        <v>47.2</v>
      </c>
      <c r="E85" s="51">
        <f>SUM(E86:E87)</f>
        <v>33.3</v>
      </c>
      <c r="F85" s="50">
        <f t="shared" si="5"/>
        <v>-13.900000000000006</v>
      </c>
      <c r="G85" s="34">
        <f>SUM(E85/D85)*100</f>
        <v>70.55084745762711</v>
      </c>
      <c r="I85" s="180"/>
    </row>
    <row r="86" spans="2:9" s="2" customFormat="1" ht="15.75" customHeight="1">
      <c r="B86" s="189" t="s">
        <v>238</v>
      </c>
      <c r="C86" s="31" t="s">
        <v>240</v>
      </c>
      <c r="D86" s="50">
        <f>21.6+22</f>
        <v>43.6</v>
      </c>
      <c r="E86" s="50">
        <f>15.7+15</f>
        <v>30.7</v>
      </c>
      <c r="F86" s="33">
        <f>SUM(E86-D86)</f>
        <v>-12.900000000000002</v>
      </c>
      <c r="G86" s="34">
        <f>SUM(E86/D86)*100</f>
        <v>70.41284403669724</v>
      </c>
      <c r="I86" s="180"/>
    </row>
    <row r="87" spans="2:9" s="2" customFormat="1" ht="15.75" customHeight="1">
      <c r="B87" s="190" t="s">
        <v>239</v>
      </c>
      <c r="C87" s="31" t="s">
        <v>241</v>
      </c>
      <c r="D87" s="50">
        <f>1.8+1.8</f>
        <v>3.6</v>
      </c>
      <c r="E87" s="50">
        <f>1.3+1.3</f>
        <v>2.6</v>
      </c>
      <c r="F87" s="33">
        <f>SUM(E87-D87)</f>
        <v>-1</v>
      </c>
      <c r="G87" s="34">
        <f>SUM(E87/D87)*100</f>
        <v>72.22222222222221</v>
      </c>
      <c r="I87" s="180"/>
    </row>
    <row r="88" spans="2:9" s="2" customFormat="1" ht="20.25" customHeight="1">
      <c r="B88" s="36" t="s">
        <v>150</v>
      </c>
      <c r="C88" s="37" t="s">
        <v>61</v>
      </c>
      <c r="D88" s="51">
        <f>SUM(D89:D91)</f>
        <v>0</v>
      </c>
      <c r="E88" s="51">
        <f>SUM(E89:E91)</f>
        <v>0</v>
      </c>
      <c r="F88" s="51">
        <f t="shared" si="5"/>
        <v>0</v>
      </c>
      <c r="G88" s="34">
        <v>0</v>
      </c>
      <c r="I88" s="180"/>
    </row>
    <row r="89" spans="2:9" s="2" customFormat="1" ht="27.75" customHeight="1">
      <c r="B89" s="205" t="s">
        <v>142</v>
      </c>
      <c r="C89" s="31" t="s">
        <v>174</v>
      </c>
      <c r="D89" s="50"/>
      <c r="E89" s="50"/>
      <c r="F89" s="50">
        <f t="shared" si="5"/>
        <v>0</v>
      </c>
      <c r="G89" s="122"/>
      <c r="I89" s="180"/>
    </row>
    <row r="90" spans="2:9" s="2" customFormat="1" ht="18" customHeight="1">
      <c r="B90" s="30" t="s">
        <v>59</v>
      </c>
      <c r="C90" s="31" t="s">
        <v>175</v>
      </c>
      <c r="D90" s="50"/>
      <c r="E90" s="50"/>
      <c r="F90" s="50">
        <f t="shared" si="5"/>
        <v>0</v>
      </c>
      <c r="G90" s="122"/>
      <c r="I90" s="180"/>
    </row>
    <row r="91" spans="2:9" s="2" customFormat="1" ht="19.5" customHeight="1">
      <c r="B91" s="30" t="s">
        <v>60</v>
      </c>
      <c r="C91" s="31" t="s">
        <v>176</v>
      </c>
      <c r="D91" s="50"/>
      <c r="E91" s="50"/>
      <c r="F91" s="50">
        <f t="shared" si="5"/>
        <v>0</v>
      </c>
      <c r="G91" s="122"/>
      <c r="I91" s="180"/>
    </row>
    <row r="92" spans="2:9" s="2" customFormat="1" ht="17.25" customHeight="1">
      <c r="B92" s="36" t="s">
        <v>151</v>
      </c>
      <c r="C92" s="37" t="s">
        <v>104</v>
      </c>
      <c r="D92" s="51">
        <f>D93</f>
        <v>53.3</v>
      </c>
      <c r="E92" s="51">
        <f>SUM(E93:E94)</f>
        <v>37.7</v>
      </c>
      <c r="F92" s="32">
        <f>SUM(E92-D92)</f>
        <v>-15.599999999999994</v>
      </c>
      <c r="G92" s="86">
        <f>SUM(E92/D92)*100</f>
        <v>70.73170731707317</v>
      </c>
      <c r="I92" s="180"/>
    </row>
    <row r="93" spans="2:9" s="2" customFormat="1" ht="19.5" customHeight="1">
      <c r="B93" s="191" t="s">
        <v>242</v>
      </c>
      <c r="C93" s="31" t="s">
        <v>146</v>
      </c>
      <c r="D93" s="50">
        <f>26.5+26.8</f>
        <v>53.3</v>
      </c>
      <c r="E93" s="50">
        <f>19.3+18.4</f>
        <v>37.7</v>
      </c>
      <c r="F93" s="33">
        <f>SUM(E93-D93)</f>
        <v>-15.599999999999994</v>
      </c>
      <c r="G93" s="34">
        <f>SUM(E93/D93)*100</f>
        <v>70.73170731707317</v>
      </c>
      <c r="I93" s="180"/>
    </row>
    <row r="94" spans="2:9" s="2" customFormat="1" ht="16.5" customHeight="1">
      <c r="B94" s="192" t="s">
        <v>106</v>
      </c>
      <c r="C94" s="31" t="s">
        <v>147</v>
      </c>
      <c r="D94" s="50"/>
      <c r="E94" s="50"/>
      <c r="F94" s="50">
        <f t="shared" si="5"/>
        <v>0</v>
      </c>
      <c r="G94" s="122"/>
      <c r="I94" s="180"/>
    </row>
    <row r="95" spans="2:10" s="5" customFormat="1" ht="15" customHeight="1">
      <c r="B95" s="36" t="s">
        <v>62</v>
      </c>
      <c r="C95" s="37" t="s">
        <v>105</v>
      </c>
      <c r="D95" s="51">
        <f>SUM(D96:D97)</f>
        <v>0</v>
      </c>
      <c r="E95" s="51">
        <f>SUM(E96:E97)</f>
        <v>0</v>
      </c>
      <c r="F95" s="51">
        <f t="shared" si="5"/>
        <v>0</v>
      </c>
      <c r="G95" s="86">
        <v>0</v>
      </c>
      <c r="I95" s="180"/>
      <c r="J95" s="2"/>
    </row>
    <row r="96" spans="2:9" s="2" customFormat="1" ht="18.75" customHeight="1">
      <c r="B96" s="30" t="s">
        <v>243</v>
      </c>
      <c r="C96" s="31" t="s">
        <v>193</v>
      </c>
      <c r="D96" s="50">
        <v>0</v>
      </c>
      <c r="E96" s="50">
        <v>0</v>
      </c>
      <c r="F96" s="50">
        <f t="shared" si="5"/>
        <v>0</v>
      </c>
      <c r="G96" s="34">
        <v>0</v>
      </c>
      <c r="I96" s="180"/>
    </row>
    <row r="97" spans="2:10" ht="18.75" customHeight="1" thickBot="1">
      <c r="B97" s="81" t="s">
        <v>191</v>
      </c>
      <c r="C97" s="82" t="s">
        <v>194</v>
      </c>
      <c r="D97" s="83"/>
      <c r="E97" s="84"/>
      <c r="F97" s="83">
        <f t="shared" si="5"/>
        <v>0</v>
      </c>
      <c r="G97" s="85"/>
      <c r="I97" s="180"/>
      <c r="J97" s="2"/>
    </row>
    <row r="98" spans="2:7" ht="32.25" customHeight="1">
      <c r="B98" s="72" t="s">
        <v>275</v>
      </c>
      <c r="C98" s="62"/>
      <c r="D98" s="62"/>
      <c r="E98" s="62"/>
      <c r="F98" s="63" t="s">
        <v>244</v>
      </c>
      <c r="G98" s="54"/>
    </row>
    <row r="99" spans="2:11" s="8" customFormat="1" ht="16.5" customHeight="1">
      <c r="B99" s="73"/>
      <c r="C99" s="65"/>
      <c r="D99" s="66"/>
      <c r="E99" s="61"/>
      <c r="F99" s="74"/>
      <c r="G99" s="65">
        <v>3</v>
      </c>
      <c r="I99" s="7"/>
      <c r="J99" s="7"/>
      <c r="K99" s="7"/>
    </row>
    <row r="100" spans="2:7" ht="15.75">
      <c r="B100" s="67"/>
      <c r="C100" s="68"/>
      <c r="D100" s="67"/>
      <c r="E100" s="67"/>
      <c r="F100" s="67"/>
      <c r="G100" s="67"/>
    </row>
    <row r="101" spans="2:7" ht="15.75">
      <c r="B101" s="69"/>
      <c r="C101" s="68"/>
      <c r="D101" s="67"/>
      <c r="E101" s="67"/>
      <c r="F101" s="67"/>
      <c r="G101" s="67"/>
    </row>
    <row r="102" spans="2:7" ht="15.75">
      <c r="B102" s="69"/>
      <c r="C102" s="68"/>
      <c r="D102" s="70"/>
      <c r="E102" s="67"/>
      <c r="F102" s="67"/>
      <c r="G102" s="67"/>
    </row>
    <row r="103" spans="2:7" ht="15.75">
      <c r="B103" s="69"/>
      <c r="C103" s="68"/>
      <c r="D103" s="67"/>
      <c r="E103" s="67"/>
      <c r="F103" s="67"/>
      <c r="G103" s="67"/>
    </row>
    <row r="104" spans="2:7" ht="15.75">
      <c r="B104" s="69"/>
      <c r="C104" s="68"/>
      <c r="D104" s="67"/>
      <c r="E104" s="67"/>
      <c r="F104" s="67"/>
      <c r="G104" s="67"/>
    </row>
    <row r="105" spans="2:7" ht="15.75">
      <c r="B105" s="69"/>
      <c r="C105" s="68"/>
      <c r="D105" s="67"/>
      <c r="E105" s="67"/>
      <c r="F105" s="67"/>
      <c r="G105" s="67"/>
    </row>
    <row r="106" spans="2:7" ht="15.75">
      <c r="B106" s="69"/>
      <c r="C106" s="68"/>
      <c r="D106" s="67"/>
      <c r="E106" s="67"/>
      <c r="F106" s="67"/>
      <c r="G106" s="67"/>
    </row>
    <row r="107" spans="2:7" ht="15.75">
      <c r="B107" s="69"/>
      <c r="C107" s="68"/>
      <c r="D107" s="67"/>
      <c r="E107" s="67"/>
      <c r="F107" s="67"/>
      <c r="G107" s="67"/>
    </row>
    <row r="108" spans="2:7" ht="15.75">
      <c r="B108" s="69"/>
      <c r="C108" s="68"/>
      <c r="D108" s="67"/>
      <c r="E108" s="67"/>
      <c r="F108" s="67"/>
      <c r="G108" s="67"/>
    </row>
    <row r="109" spans="2:7" ht="15.75">
      <c r="B109" s="69"/>
      <c r="C109" s="68"/>
      <c r="D109" s="67"/>
      <c r="E109" s="67"/>
      <c r="F109" s="67"/>
      <c r="G109" s="67"/>
    </row>
    <row r="110" spans="2:7" ht="15.75">
      <c r="B110" s="69"/>
      <c r="C110" s="68"/>
      <c r="D110" s="67"/>
      <c r="E110" s="67"/>
      <c r="F110" s="67"/>
      <c r="G110" s="67"/>
    </row>
    <row r="111" spans="2:7" ht="15.75">
      <c r="B111" s="69"/>
      <c r="C111" s="68"/>
      <c r="D111" s="67"/>
      <c r="E111" s="67"/>
      <c r="F111" s="67"/>
      <c r="G111" s="67"/>
    </row>
    <row r="112" spans="2:7" ht="15.75">
      <c r="B112" s="69"/>
      <c r="C112" s="68"/>
      <c r="D112" s="67"/>
      <c r="E112" s="67"/>
      <c r="F112" s="67"/>
      <c r="G112" s="67"/>
    </row>
    <row r="113" spans="2:7" ht="15.75">
      <c r="B113" s="69"/>
      <c r="C113" s="68"/>
      <c r="D113" s="67"/>
      <c r="E113" s="67"/>
      <c r="F113" s="67"/>
      <c r="G113" s="67"/>
    </row>
    <row r="114" spans="2:7" ht="15.75">
      <c r="B114" s="69"/>
      <c r="C114" s="68"/>
      <c r="D114" s="67"/>
      <c r="E114" s="67"/>
      <c r="F114" s="67"/>
      <c r="G114" s="67"/>
    </row>
    <row r="115" spans="2:7" ht="15.75">
      <c r="B115" s="69"/>
      <c r="C115" s="68"/>
      <c r="D115" s="67"/>
      <c r="E115" s="67"/>
      <c r="F115" s="67"/>
      <c r="G115" s="67"/>
    </row>
    <row r="116" spans="2:7" ht="15.75">
      <c r="B116" s="69"/>
      <c r="C116" s="68"/>
      <c r="D116" s="67"/>
      <c r="E116" s="67"/>
      <c r="F116" s="67"/>
      <c r="G116" s="67"/>
    </row>
    <row r="117" spans="2:7" ht="15.75">
      <c r="B117" s="69"/>
      <c r="C117" s="68"/>
      <c r="D117" s="67"/>
      <c r="E117" s="67"/>
      <c r="F117" s="67"/>
      <c r="G117" s="67"/>
    </row>
    <row r="118" spans="2:7" ht="15.75">
      <c r="B118" s="69"/>
      <c r="C118" s="68"/>
      <c r="D118" s="67"/>
      <c r="E118" s="67"/>
      <c r="F118" s="67"/>
      <c r="G118" s="67"/>
    </row>
    <row r="119" spans="2:7" ht="15.75">
      <c r="B119" s="69"/>
      <c r="C119" s="68"/>
      <c r="D119" s="67"/>
      <c r="E119" s="67"/>
      <c r="F119" s="67"/>
      <c r="G119" s="67"/>
    </row>
    <row r="120" spans="2:7" ht="15.75">
      <c r="B120" s="69"/>
      <c r="C120" s="68"/>
      <c r="D120" s="67"/>
      <c r="E120" s="67"/>
      <c r="F120" s="67"/>
      <c r="G120" s="67"/>
    </row>
    <row r="121" spans="2:7" ht="15.75">
      <c r="B121" s="69"/>
      <c r="C121" s="68"/>
      <c r="D121" s="67"/>
      <c r="E121" s="67"/>
      <c r="F121" s="67"/>
      <c r="G121" s="67"/>
    </row>
    <row r="122" spans="2:7" ht="15.75">
      <c r="B122" s="69"/>
      <c r="C122" s="68"/>
      <c r="D122" s="67"/>
      <c r="E122" s="67"/>
      <c r="F122" s="67"/>
      <c r="G122" s="67"/>
    </row>
    <row r="123" spans="2:7" ht="15.75">
      <c r="B123" s="69"/>
      <c r="C123" s="68"/>
      <c r="D123" s="67"/>
      <c r="E123" s="67"/>
      <c r="F123" s="67"/>
      <c r="G123" s="67"/>
    </row>
    <row r="124" spans="2:7" ht="15.75">
      <c r="B124" s="69"/>
      <c r="C124" s="68"/>
      <c r="D124" s="67"/>
      <c r="E124" s="67"/>
      <c r="F124" s="67"/>
      <c r="G124" s="67"/>
    </row>
    <row r="125" spans="2:7" ht="15.75">
      <c r="B125" s="69"/>
      <c r="C125" s="68"/>
      <c r="D125" s="67"/>
      <c r="E125" s="67"/>
      <c r="F125" s="67"/>
      <c r="G125" s="67"/>
    </row>
    <row r="126" spans="2:7" ht="15.75">
      <c r="B126" s="69"/>
      <c r="C126" s="68"/>
      <c r="D126" s="67"/>
      <c r="E126" s="67"/>
      <c r="F126" s="67"/>
      <c r="G126" s="67"/>
    </row>
    <row r="127" spans="2:7" ht="15.75">
      <c r="B127" s="69"/>
      <c r="C127" s="68"/>
      <c r="D127" s="67"/>
      <c r="E127" s="67"/>
      <c r="F127" s="67"/>
      <c r="G127" s="67"/>
    </row>
    <row r="128" spans="2:7" ht="15.75">
      <c r="B128" s="69"/>
      <c r="C128" s="68"/>
      <c r="D128" s="67"/>
      <c r="E128" s="67"/>
      <c r="F128" s="67"/>
      <c r="G128" s="67"/>
    </row>
    <row r="129" spans="2:7" ht="15.75">
      <c r="B129" s="69"/>
      <c r="C129" s="68"/>
      <c r="D129" s="67"/>
      <c r="E129" s="67"/>
      <c r="F129" s="67"/>
      <c r="G129" s="67"/>
    </row>
    <row r="130" spans="2:7" ht="15.75">
      <c r="B130" s="69"/>
      <c r="C130" s="68"/>
      <c r="D130" s="67"/>
      <c r="E130" s="67"/>
      <c r="F130" s="67"/>
      <c r="G130" s="67"/>
    </row>
    <row r="131" spans="2:7" ht="15.75">
      <c r="B131" s="69"/>
      <c r="C131" s="68"/>
      <c r="D131" s="67"/>
      <c r="E131" s="67"/>
      <c r="F131" s="67"/>
      <c r="G131" s="67"/>
    </row>
    <row r="132" spans="2:7" ht="15.75">
      <c r="B132" s="69"/>
      <c r="C132" s="68"/>
      <c r="D132" s="67"/>
      <c r="E132" s="67"/>
      <c r="F132" s="67"/>
      <c r="G132" s="67"/>
    </row>
    <row r="133" spans="2:7" ht="15.75">
      <c r="B133" s="69"/>
      <c r="C133" s="68"/>
      <c r="D133" s="67"/>
      <c r="E133" s="67"/>
      <c r="F133" s="67"/>
      <c r="G133" s="67"/>
    </row>
    <row r="134" spans="2:7" ht="15.75">
      <c r="B134" s="69"/>
      <c r="C134" s="68"/>
      <c r="D134" s="67"/>
      <c r="E134" s="67"/>
      <c r="F134" s="67"/>
      <c r="G134" s="67"/>
    </row>
    <row r="135" spans="2:7" ht="15.75">
      <c r="B135" s="69"/>
      <c r="C135" s="68"/>
      <c r="D135" s="67"/>
      <c r="E135" s="67"/>
      <c r="F135" s="67"/>
      <c r="G135" s="67"/>
    </row>
    <row r="136" spans="2:7" ht="15.75">
      <c r="B136" s="69"/>
      <c r="C136" s="68"/>
      <c r="D136" s="67"/>
      <c r="E136" s="67"/>
      <c r="F136" s="67"/>
      <c r="G136" s="67"/>
    </row>
    <row r="137" spans="2:7" ht="15.75">
      <c r="B137" s="69"/>
      <c r="C137" s="68"/>
      <c r="D137" s="67"/>
      <c r="E137" s="67"/>
      <c r="F137" s="67"/>
      <c r="G137" s="67"/>
    </row>
    <row r="138" spans="2:7" ht="15.75">
      <c r="B138" s="69"/>
      <c r="C138" s="68"/>
      <c r="D138" s="67"/>
      <c r="E138" s="67"/>
      <c r="F138" s="67"/>
      <c r="G138" s="67"/>
    </row>
    <row r="139" spans="2:7" ht="15.75">
      <c r="B139" s="69"/>
      <c r="C139" s="68"/>
      <c r="D139" s="67"/>
      <c r="E139" s="67"/>
      <c r="F139" s="67"/>
      <c r="G139" s="67"/>
    </row>
    <row r="140" spans="2:7" ht="15.75">
      <c r="B140" s="69"/>
      <c r="C140" s="68"/>
      <c r="D140" s="67"/>
      <c r="E140" s="67"/>
      <c r="F140" s="67"/>
      <c r="G140" s="67"/>
    </row>
    <row r="141" spans="2:7" ht="15.75">
      <c r="B141" s="69"/>
      <c r="C141" s="68"/>
      <c r="D141" s="67"/>
      <c r="E141" s="67"/>
      <c r="F141" s="67"/>
      <c r="G141" s="67"/>
    </row>
    <row r="142" spans="2:7" ht="15.75">
      <c r="B142" s="69"/>
      <c r="C142" s="68"/>
      <c r="D142" s="67"/>
      <c r="E142" s="67"/>
      <c r="F142" s="67"/>
      <c r="G142" s="67"/>
    </row>
    <row r="143" spans="2:7" ht="15.75">
      <c r="B143" s="69"/>
      <c r="C143" s="68"/>
      <c r="D143" s="67"/>
      <c r="E143" s="67"/>
      <c r="F143" s="67"/>
      <c r="G143" s="67"/>
    </row>
    <row r="144" spans="2:7" ht="15.75">
      <c r="B144" s="69"/>
      <c r="C144" s="68"/>
      <c r="D144" s="67"/>
      <c r="E144" s="67"/>
      <c r="F144" s="67"/>
      <c r="G144" s="67"/>
    </row>
    <row r="145" spans="2:7" ht="15.75">
      <c r="B145" s="69"/>
      <c r="C145" s="68"/>
      <c r="D145" s="67"/>
      <c r="E145" s="67"/>
      <c r="F145" s="67"/>
      <c r="G145" s="67"/>
    </row>
    <row r="146" spans="2:7" ht="15.75">
      <c r="B146" s="69"/>
      <c r="C146" s="68"/>
      <c r="D146" s="67"/>
      <c r="E146" s="67"/>
      <c r="F146" s="67"/>
      <c r="G146" s="67"/>
    </row>
    <row r="147" spans="2:7" ht="15.75">
      <c r="B147" s="69"/>
      <c r="C147" s="68"/>
      <c r="D147" s="67"/>
      <c r="E147" s="67"/>
      <c r="F147" s="67"/>
      <c r="G147" s="67"/>
    </row>
    <row r="148" spans="2:7" ht="15.75">
      <c r="B148" s="69"/>
      <c r="C148" s="68"/>
      <c r="D148" s="67"/>
      <c r="E148" s="67"/>
      <c r="F148" s="67"/>
      <c r="G148" s="67"/>
    </row>
    <row r="149" spans="2:7" ht="15.75">
      <c r="B149" s="69"/>
      <c r="C149" s="68"/>
      <c r="D149" s="67"/>
      <c r="E149" s="67"/>
      <c r="F149" s="67"/>
      <c r="G149" s="67"/>
    </row>
    <row r="150" spans="2:7" ht="15.75">
      <c r="B150" s="69"/>
      <c r="C150" s="68"/>
      <c r="D150" s="67"/>
      <c r="E150" s="67"/>
      <c r="F150" s="67"/>
      <c r="G150" s="67"/>
    </row>
    <row r="151" spans="2:7" ht="15.75">
      <c r="B151" s="69"/>
      <c r="C151" s="68"/>
      <c r="D151" s="67"/>
      <c r="E151" s="67"/>
      <c r="F151" s="67"/>
      <c r="G151" s="67"/>
    </row>
    <row r="152" spans="2:7" ht="15.75">
      <c r="B152" s="69"/>
      <c r="C152" s="68"/>
      <c r="D152" s="67"/>
      <c r="E152" s="67"/>
      <c r="F152" s="67"/>
      <c r="G152" s="67"/>
    </row>
    <row r="153" spans="2:7" ht="15.75">
      <c r="B153" s="69"/>
      <c r="C153" s="68"/>
      <c r="D153" s="67"/>
      <c r="E153" s="67"/>
      <c r="F153" s="67"/>
      <c r="G153" s="67"/>
    </row>
    <row r="154" spans="2:7" ht="15.75">
      <c r="B154" s="69"/>
      <c r="C154" s="68"/>
      <c r="D154" s="67"/>
      <c r="E154" s="67"/>
      <c r="F154" s="67"/>
      <c r="G154" s="67"/>
    </row>
    <row r="155" spans="2:7" ht="15.75">
      <c r="B155" s="69"/>
      <c r="C155" s="68"/>
      <c r="D155" s="67"/>
      <c r="E155" s="67"/>
      <c r="F155" s="67"/>
      <c r="G155" s="67"/>
    </row>
    <row r="156" spans="2:7" ht="15.75">
      <c r="B156" s="69"/>
      <c r="C156" s="68"/>
      <c r="D156" s="67"/>
      <c r="E156" s="67"/>
      <c r="F156" s="67"/>
      <c r="G156" s="67"/>
    </row>
    <row r="157" spans="2:7" ht="15.75">
      <c r="B157" s="69"/>
      <c r="C157" s="68"/>
      <c r="D157" s="67"/>
      <c r="E157" s="67"/>
      <c r="F157" s="67"/>
      <c r="G157" s="67"/>
    </row>
    <row r="158" spans="2:7" ht="15.75">
      <c r="B158" s="69"/>
      <c r="C158" s="68"/>
      <c r="D158" s="67"/>
      <c r="E158" s="67"/>
      <c r="F158" s="67"/>
      <c r="G158" s="67"/>
    </row>
    <row r="159" spans="2:7" ht="15.75">
      <c r="B159" s="69"/>
      <c r="C159" s="68"/>
      <c r="D159" s="67"/>
      <c r="E159" s="67"/>
      <c r="F159" s="67"/>
      <c r="G159" s="67"/>
    </row>
    <row r="160" spans="2:7" ht="15.75">
      <c r="B160" s="69"/>
      <c r="C160" s="68"/>
      <c r="D160" s="67"/>
      <c r="E160" s="67"/>
      <c r="F160" s="67"/>
      <c r="G160" s="67"/>
    </row>
    <row r="161" spans="2:7" ht="15.75">
      <c r="B161" s="69"/>
      <c r="C161" s="68"/>
      <c r="D161" s="67"/>
      <c r="E161" s="67"/>
      <c r="F161" s="67"/>
      <c r="G161" s="67"/>
    </row>
    <row r="162" spans="2:7" ht="15.75">
      <c r="B162" s="69"/>
      <c r="C162" s="68"/>
      <c r="D162" s="67"/>
      <c r="E162" s="67"/>
      <c r="F162" s="67"/>
      <c r="G162" s="67"/>
    </row>
    <row r="163" spans="2:7" ht="15.75">
      <c r="B163" s="69"/>
      <c r="C163" s="68"/>
      <c r="D163" s="67"/>
      <c r="E163" s="67"/>
      <c r="F163" s="67"/>
      <c r="G163" s="67"/>
    </row>
    <row r="164" spans="2:7" ht="15.75">
      <c r="B164" s="69"/>
      <c r="C164" s="68"/>
      <c r="D164" s="67"/>
      <c r="E164" s="67"/>
      <c r="F164" s="67"/>
      <c r="G164" s="67"/>
    </row>
    <row r="165" spans="2:7" ht="15.75">
      <c r="B165" s="69"/>
      <c r="C165" s="68"/>
      <c r="D165" s="67"/>
      <c r="E165" s="67"/>
      <c r="F165" s="67"/>
      <c r="G165" s="67"/>
    </row>
    <row r="166" spans="2:7" ht="15.75">
      <c r="B166" s="69"/>
      <c r="C166" s="68"/>
      <c r="D166" s="67"/>
      <c r="E166" s="67"/>
      <c r="F166" s="67"/>
      <c r="G166" s="67"/>
    </row>
    <row r="167" spans="2:7" ht="15.75">
      <c r="B167" s="69"/>
      <c r="C167" s="68"/>
      <c r="D167" s="67"/>
      <c r="E167" s="67"/>
      <c r="F167" s="67"/>
      <c r="G167" s="67"/>
    </row>
    <row r="168" spans="2:7" ht="15.75">
      <c r="B168" s="69"/>
      <c r="C168" s="68"/>
      <c r="D168" s="67"/>
      <c r="E168" s="67"/>
      <c r="F168" s="67"/>
      <c r="G168" s="67"/>
    </row>
    <row r="169" spans="2:7" ht="15.75">
      <c r="B169" s="69"/>
      <c r="C169" s="68"/>
      <c r="D169" s="67"/>
      <c r="E169" s="67"/>
      <c r="F169" s="67"/>
      <c r="G169" s="67"/>
    </row>
    <row r="170" spans="2:7" ht="15.75">
      <c r="B170" s="69"/>
      <c r="C170" s="68"/>
      <c r="D170" s="67"/>
      <c r="E170" s="67"/>
      <c r="F170" s="67"/>
      <c r="G170" s="67"/>
    </row>
    <row r="171" spans="2:7" ht="15.75">
      <c r="B171" s="69"/>
      <c r="C171" s="68"/>
      <c r="D171" s="67"/>
      <c r="E171" s="67"/>
      <c r="F171" s="67"/>
      <c r="G171" s="67"/>
    </row>
    <row r="172" spans="2:7" ht="15.75">
      <c r="B172" s="69"/>
      <c r="C172" s="68"/>
      <c r="D172" s="67"/>
      <c r="E172" s="67"/>
      <c r="F172" s="67"/>
      <c r="G172" s="67"/>
    </row>
    <row r="173" spans="2:7" ht="15.75">
      <c r="B173" s="69"/>
      <c r="C173" s="68"/>
      <c r="D173" s="67"/>
      <c r="E173" s="67"/>
      <c r="F173" s="67"/>
      <c r="G173" s="67"/>
    </row>
    <row r="174" spans="2:7" ht="15.75">
      <c r="B174" s="69"/>
      <c r="C174" s="68"/>
      <c r="D174" s="67"/>
      <c r="E174" s="67"/>
      <c r="F174" s="67"/>
      <c r="G174" s="67"/>
    </row>
    <row r="175" spans="2:7" ht="15.75">
      <c r="B175" s="69"/>
      <c r="C175" s="68"/>
      <c r="D175" s="67"/>
      <c r="E175" s="67"/>
      <c r="F175" s="67"/>
      <c r="G175" s="67"/>
    </row>
    <row r="176" spans="2:7" ht="15.75">
      <c r="B176" s="69"/>
      <c r="C176" s="68"/>
      <c r="D176" s="67"/>
      <c r="E176" s="67"/>
      <c r="F176" s="67"/>
      <c r="G176" s="67"/>
    </row>
    <row r="177" spans="2:7" ht="15.75">
      <c r="B177" s="69"/>
      <c r="C177" s="68"/>
      <c r="D177" s="67"/>
      <c r="E177" s="67"/>
      <c r="F177" s="67"/>
      <c r="G177" s="67"/>
    </row>
    <row r="178" spans="2:7" ht="15.75">
      <c r="B178" s="69"/>
      <c r="C178" s="68"/>
      <c r="D178" s="67"/>
      <c r="E178" s="67"/>
      <c r="F178" s="67"/>
      <c r="G178" s="67"/>
    </row>
    <row r="179" spans="2:7" ht="15.75">
      <c r="B179" s="69"/>
      <c r="C179" s="68"/>
      <c r="D179" s="67"/>
      <c r="E179" s="67"/>
      <c r="F179" s="67"/>
      <c r="G179" s="67"/>
    </row>
    <row r="180" spans="2:7" ht="15.75">
      <c r="B180" s="69"/>
      <c r="C180" s="68"/>
      <c r="D180" s="67"/>
      <c r="E180" s="67"/>
      <c r="F180" s="67"/>
      <c r="G180" s="67"/>
    </row>
    <row r="181" spans="2:7" ht="15.75">
      <c r="B181" s="69"/>
      <c r="C181" s="68"/>
      <c r="D181" s="67"/>
      <c r="E181" s="67"/>
      <c r="F181" s="67"/>
      <c r="G181" s="67"/>
    </row>
    <row r="182" spans="2:7" ht="15.75">
      <c r="B182" s="69"/>
      <c r="C182" s="68"/>
      <c r="D182" s="67"/>
      <c r="E182" s="67"/>
      <c r="F182" s="67"/>
      <c r="G182" s="67"/>
    </row>
    <row r="183" spans="2:7" ht="15.75">
      <c r="B183" s="69"/>
      <c r="C183" s="68"/>
      <c r="D183" s="67"/>
      <c r="E183" s="67"/>
      <c r="F183" s="67"/>
      <c r="G183" s="67"/>
    </row>
    <row r="184" spans="2:7" ht="15.75">
      <c r="B184" s="69"/>
      <c r="C184" s="68"/>
      <c r="D184" s="67"/>
      <c r="E184" s="67"/>
      <c r="F184" s="67"/>
      <c r="G184" s="67"/>
    </row>
    <row r="185" spans="2:7" ht="15.75">
      <c r="B185" s="69"/>
      <c r="C185" s="68"/>
      <c r="D185" s="67"/>
      <c r="E185" s="67"/>
      <c r="F185" s="67"/>
      <c r="G185" s="67"/>
    </row>
    <row r="186" spans="2:7" ht="15.75">
      <c r="B186" s="69"/>
      <c r="C186" s="68"/>
      <c r="D186" s="67"/>
      <c r="E186" s="67"/>
      <c r="F186" s="67"/>
      <c r="G186" s="67"/>
    </row>
    <row r="187" spans="2:7" ht="15.75">
      <c r="B187" s="69"/>
      <c r="C187" s="68"/>
      <c r="D187" s="67"/>
      <c r="E187" s="67"/>
      <c r="F187" s="67"/>
      <c r="G187" s="67"/>
    </row>
    <row r="188" spans="2:7" ht="15.75">
      <c r="B188" s="69"/>
      <c r="C188" s="68"/>
      <c r="D188" s="67"/>
      <c r="E188" s="67"/>
      <c r="F188" s="67"/>
      <c r="G188" s="67"/>
    </row>
    <row r="189" spans="2:7" ht="15.75">
      <c r="B189" s="69"/>
      <c r="C189" s="68"/>
      <c r="D189" s="67"/>
      <c r="E189" s="67"/>
      <c r="F189" s="67"/>
      <c r="G189" s="67"/>
    </row>
    <row r="190" spans="2:7" ht="15.75">
      <c r="B190" s="69"/>
      <c r="C190" s="68"/>
      <c r="D190" s="67"/>
      <c r="E190" s="67"/>
      <c r="F190" s="67"/>
      <c r="G190" s="67"/>
    </row>
    <row r="191" spans="2:7" ht="15.75">
      <c r="B191" s="69"/>
      <c r="C191" s="68"/>
      <c r="D191" s="67"/>
      <c r="E191" s="67"/>
      <c r="F191" s="67"/>
      <c r="G191" s="67"/>
    </row>
    <row r="192" spans="2:7" ht="15.75">
      <c r="B192" s="69"/>
      <c r="C192" s="68"/>
      <c r="D192" s="67"/>
      <c r="E192" s="67"/>
      <c r="F192" s="67"/>
      <c r="G192" s="67"/>
    </row>
    <row r="193" spans="2:7" ht="15.75">
      <c r="B193" s="69"/>
      <c r="C193" s="68"/>
      <c r="D193" s="67"/>
      <c r="E193" s="67"/>
      <c r="F193" s="67"/>
      <c r="G193" s="67"/>
    </row>
    <row r="194" spans="2:7" ht="15.75">
      <c r="B194" s="69"/>
      <c r="C194" s="68"/>
      <c r="D194" s="67"/>
      <c r="E194" s="67"/>
      <c r="F194" s="67"/>
      <c r="G194" s="67"/>
    </row>
    <row r="195" spans="2:7" ht="15.75">
      <c r="B195" s="69"/>
      <c r="C195" s="68"/>
      <c r="D195" s="67"/>
      <c r="E195" s="67"/>
      <c r="F195" s="67"/>
      <c r="G195" s="67"/>
    </row>
    <row r="196" spans="2:7" ht="15.75">
      <c r="B196" s="69"/>
      <c r="C196" s="68"/>
      <c r="D196" s="67"/>
      <c r="E196" s="67"/>
      <c r="F196" s="67"/>
      <c r="G196" s="67"/>
    </row>
    <row r="197" spans="2:7" ht="15.75">
      <c r="B197" s="69"/>
      <c r="C197" s="68"/>
      <c r="D197" s="67"/>
      <c r="E197" s="67"/>
      <c r="F197" s="67"/>
      <c r="G197" s="67"/>
    </row>
    <row r="198" spans="2:7" ht="15.75">
      <c r="B198" s="69"/>
      <c r="C198" s="68"/>
      <c r="D198" s="67"/>
      <c r="E198" s="67"/>
      <c r="F198" s="67"/>
      <c r="G198" s="67"/>
    </row>
    <row r="199" spans="2:7" ht="15.75">
      <c r="B199" s="69"/>
      <c r="C199" s="68"/>
      <c r="D199" s="67"/>
      <c r="E199" s="67"/>
      <c r="F199" s="67"/>
      <c r="G199" s="67"/>
    </row>
    <row r="200" spans="2:7" ht="15.75">
      <c r="B200" s="69"/>
      <c r="C200" s="68"/>
      <c r="D200" s="67"/>
      <c r="E200" s="67"/>
      <c r="F200" s="67"/>
      <c r="G200" s="67"/>
    </row>
    <row r="201" spans="2:7" ht="15.75">
      <c r="B201" s="69"/>
      <c r="C201" s="68"/>
      <c r="D201" s="67"/>
      <c r="E201" s="67"/>
      <c r="F201" s="67"/>
      <c r="G201" s="67"/>
    </row>
    <row r="202" spans="2:7" ht="15.75">
      <c r="B202" s="69"/>
      <c r="C202" s="68"/>
      <c r="D202" s="67"/>
      <c r="E202" s="67"/>
      <c r="F202" s="67"/>
      <c r="G202" s="67"/>
    </row>
    <row r="203" spans="2:7" ht="15.75">
      <c r="B203" s="69"/>
      <c r="C203" s="68"/>
      <c r="D203" s="67"/>
      <c r="E203" s="67"/>
      <c r="F203" s="67"/>
      <c r="G203" s="67"/>
    </row>
    <row r="204" spans="2:7" ht="15.75">
      <c r="B204" s="69"/>
      <c r="C204" s="68"/>
      <c r="D204" s="67"/>
      <c r="E204" s="67"/>
      <c r="F204" s="67"/>
      <c r="G204" s="67"/>
    </row>
    <row r="205" spans="2:7" ht="15.75">
      <c r="B205" s="69"/>
      <c r="C205" s="68"/>
      <c r="D205" s="67"/>
      <c r="E205" s="67"/>
      <c r="F205" s="67"/>
      <c r="G205" s="67"/>
    </row>
    <row r="206" spans="2:7" ht="15.75">
      <c r="B206" s="69"/>
      <c r="C206" s="68"/>
      <c r="D206" s="67"/>
      <c r="E206" s="67"/>
      <c r="F206" s="67"/>
      <c r="G206" s="67"/>
    </row>
    <row r="207" spans="2:7" ht="15.75">
      <c r="B207" s="69"/>
      <c r="C207" s="68"/>
      <c r="D207" s="67"/>
      <c r="E207" s="67"/>
      <c r="F207" s="67"/>
      <c r="G207" s="67"/>
    </row>
    <row r="208" spans="2:7" ht="15.75">
      <c r="B208" s="69"/>
      <c r="C208" s="68"/>
      <c r="D208" s="67"/>
      <c r="E208" s="67"/>
      <c r="F208" s="67"/>
      <c r="G208" s="67"/>
    </row>
    <row r="209" spans="2:7" ht="15.75">
      <c r="B209" s="69"/>
      <c r="C209" s="68"/>
      <c r="D209" s="67"/>
      <c r="E209" s="67"/>
      <c r="F209" s="67"/>
      <c r="G209" s="67"/>
    </row>
    <row r="210" spans="2:7" ht="15.75">
      <c r="B210" s="69"/>
      <c r="C210" s="68"/>
      <c r="D210" s="67"/>
      <c r="E210" s="67"/>
      <c r="F210" s="67"/>
      <c r="G210" s="67"/>
    </row>
    <row r="211" spans="2:7" ht="15.75">
      <c r="B211" s="69"/>
      <c r="C211" s="68"/>
      <c r="D211" s="67"/>
      <c r="E211" s="67"/>
      <c r="F211" s="67"/>
      <c r="G211" s="67"/>
    </row>
    <row r="212" spans="2:7" ht="15.75">
      <c r="B212" s="69"/>
      <c r="C212" s="68"/>
      <c r="D212" s="67"/>
      <c r="E212" s="67"/>
      <c r="F212" s="67"/>
      <c r="G212" s="67"/>
    </row>
    <row r="213" spans="2:7" ht="15.75">
      <c r="B213" s="69"/>
      <c r="C213" s="68"/>
      <c r="D213" s="67"/>
      <c r="E213" s="67"/>
      <c r="F213" s="67"/>
      <c r="G213" s="67"/>
    </row>
    <row r="214" ht="15.75">
      <c r="B214" s="6"/>
    </row>
    <row r="215" ht="15.75">
      <c r="B215" s="6"/>
    </row>
    <row r="216" ht="15.75">
      <c r="B216" s="6"/>
    </row>
    <row r="217" ht="15.75">
      <c r="B217" s="6"/>
    </row>
    <row r="218" ht="15.75">
      <c r="B218" s="6"/>
    </row>
    <row r="219" ht="15.75">
      <c r="B219" s="6"/>
    </row>
    <row r="220" ht="15.75">
      <c r="B220" s="6"/>
    </row>
    <row r="221" ht="15.75">
      <c r="B221" s="6"/>
    </row>
    <row r="222" ht="15.75">
      <c r="B222" s="6"/>
    </row>
    <row r="223" ht="15.75">
      <c r="B223" s="6"/>
    </row>
    <row r="224" ht="15.75">
      <c r="B224" s="6"/>
    </row>
    <row r="225" ht="15.75">
      <c r="B225" s="6"/>
    </row>
    <row r="226" ht="15.75">
      <c r="B226" s="6"/>
    </row>
    <row r="227" ht="15.75">
      <c r="B227" s="6"/>
    </row>
    <row r="228" ht="15.75">
      <c r="B228" s="6"/>
    </row>
    <row r="229" ht="15.75">
      <c r="B229" s="6"/>
    </row>
    <row r="230" ht="15.75">
      <c r="B230" s="6"/>
    </row>
    <row r="231" ht="15.75">
      <c r="B231" s="6"/>
    </row>
    <row r="232" ht="15.75">
      <c r="B232" s="6"/>
    </row>
    <row r="233" ht="15.75">
      <c r="B233" s="6"/>
    </row>
    <row r="234" ht="15.75">
      <c r="B234" s="6"/>
    </row>
    <row r="235" ht="15.75">
      <c r="B235" s="6"/>
    </row>
    <row r="236" ht="15.75">
      <c r="B236" s="6"/>
    </row>
    <row r="237" ht="15.75">
      <c r="B237" s="6"/>
    </row>
    <row r="238" ht="15.75">
      <c r="B238" s="6"/>
    </row>
    <row r="239" ht="15.75">
      <c r="B239" s="6"/>
    </row>
    <row r="240" ht="15.75">
      <c r="B240" s="6"/>
    </row>
    <row r="241" ht="15.75">
      <c r="B241" s="6"/>
    </row>
    <row r="242" ht="15.75">
      <c r="B242" s="6"/>
    </row>
    <row r="243" ht="15.75">
      <c r="B243" s="6"/>
    </row>
    <row r="244" ht="15.75">
      <c r="B244" s="6"/>
    </row>
    <row r="245" ht="15.75">
      <c r="B245" s="6"/>
    </row>
    <row r="246" ht="15.75">
      <c r="B246" s="6"/>
    </row>
    <row r="247" ht="15.75">
      <c r="B247" s="6"/>
    </row>
    <row r="248" ht="15.75">
      <c r="B248" s="6"/>
    </row>
    <row r="249" ht="15.75">
      <c r="B249" s="6"/>
    </row>
    <row r="250" ht="15.75">
      <c r="B250" s="6"/>
    </row>
    <row r="251" ht="15.75">
      <c r="B251" s="6"/>
    </row>
    <row r="252" ht="15.75">
      <c r="B252" s="6"/>
    </row>
    <row r="253" ht="15.75">
      <c r="B253" s="6"/>
    </row>
    <row r="254" ht="15.75">
      <c r="B254" s="6"/>
    </row>
    <row r="255" ht="15.75">
      <c r="B255" s="6"/>
    </row>
    <row r="256" ht="15.75">
      <c r="B256" s="6"/>
    </row>
    <row r="257" ht="15.75">
      <c r="B257" s="6"/>
    </row>
    <row r="258" ht="15.75">
      <c r="B258" s="6"/>
    </row>
    <row r="259" ht="15.75">
      <c r="B259" s="6"/>
    </row>
    <row r="260" ht="15.75">
      <c r="B260" s="6"/>
    </row>
    <row r="261" ht="15.75">
      <c r="B261" s="6"/>
    </row>
    <row r="262" ht="15.75">
      <c r="B262" s="6"/>
    </row>
    <row r="263" ht="15.75">
      <c r="B263" s="6"/>
    </row>
    <row r="264" ht="15.75">
      <c r="B264" s="6"/>
    </row>
    <row r="265" ht="15.75">
      <c r="B265" s="6"/>
    </row>
    <row r="266" ht="15.75">
      <c r="B266" s="6"/>
    </row>
    <row r="267" ht="15.75">
      <c r="B267" s="6"/>
    </row>
    <row r="268" ht="15.75">
      <c r="B268" s="6"/>
    </row>
  </sheetData>
  <sheetProtection/>
  <mergeCells count="21">
    <mergeCell ref="C34:C35"/>
    <mergeCell ref="E60:E61"/>
    <mergeCell ref="F4:F5"/>
    <mergeCell ref="G60:G61"/>
    <mergeCell ref="B1:G1"/>
    <mergeCell ref="B2:G2"/>
    <mergeCell ref="B3:G3"/>
    <mergeCell ref="B4:B5"/>
    <mergeCell ref="E4:E5"/>
    <mergeCell ref="C4:C5"/>
    <mergeCell ref="D4:D5"/>
    <mergeCell ref="B77:G77"/>
    <mergeCell ref="G4:G5"/>
    <mergeCell ref="C7:G7"/>
    <mergeCell ref="D22:G22"/>
    <mergeCell ref="B59:G59"/>
    <mergeCell ref="B60:B61"/>
    <mergeCell ref="C32:C33"/>
    <mergeCell ref="C60:C61"/>
    <mergeCell ref="D60:D61"/>
    <mergeCell ref="F60:F61"/>
  </mergeCells>
  <printOptions/>
  <pageMargins left="0.7" right="0.7" top="0.75" bottom="0.75" header="0.3" footer="0.3"/>
  <pageSetup fitToHeight="13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22">
      <selection activeCell="A1" sqref="A1:IV1"/>
    </sheetView>
  </sheetViews>
  <sheetFormatPr defaultColWidth="9.00390625" defaultRowHeight="12.75"/>
  <cols>
    <col min="1" max="1" width="43.75390625" style="67" customWidth="1"/>
    <col min="2" max="2" width="9.375" style="68" customWidth="1"/>
    <col min="3" max="3" width="15.00390625" style="67" customWidth="1"/>
    <col min="4" max="4" width="13.875" style="67" customWidth="1"/>
    <col min="5" max="5" width="15.25390625" style="67" customWidth="1"/>
    <col min="6" max="6" width="14.125" style="67" customWidth="1"/>
    <col min="7" max="7" width="9.125" style="67" customWidth="1"/>
    <col min="8" max="8" width="14.125" style="67" customWidth="1"/>
    <col min="9" max="16384" width="9.125" style="67" customWidth="1"/>
  </cols>
  <sheetData>
    <row r="1" spans="5:7" ht="16.5" customHeight="1">
      <c r="E1" s="87"/>
      <c r="F1" s="87" t="s">
        <v>63</v>
      </c>
      <c r="G1" s="87"/>
    </row>
    <row r="2" spans="2:6" ht="12.75" customHeight="1">
      <c r="B2" s="92"/>
      <c r="C2" s="92"/>
      <c r="D2" s="92"/>
      <c r="E2" s="92"/>
      <c r="F2" s="92"/>
    </row>
    <row r="3" spans="1:6" ht="25.5" customHeight="1">
      <c r="A3" s="236" t="s">
        <v>64</v>
      </c>
      <c r="B3" s="236"/>
      <c r="C3" s="236"/>
      <c r="D3" s="236"/>
      <c r="E3" s="236"/>
      <c r="F3" s="236"/>
    </row>
    <row r="4" spans="1:6" ht="9" customHeight="1" thickBot="1">
      <c r="A4" s="111"/>
      <c r="B4" s="111"/>
      <c r="C4" s="111"/>
      <c r="D4" s="111"/>
      <c r="E4" s="111"/>
      <c r="F4" s="111"/>
    </row>
    <row r="5" spans="1:6" ht="15" customHeight="1">
      <c r="A5" s="223" t="s">
        <v>136</v>
      </c>
      <c r="B5" s="262" t="s">
        <v>24</v>
      </c>
      <c r="C5" s="262" t="s">
        <v>213</v>
      </c>
      <c r="D5" s="262" t="s">
        <v>214</v>
      </c>
      <c r="E5" s="262" t="s">
        <v>100</v>
      </c>
      <c r="F5" s="259" t="s">
        <v>143</v>
      </c>
    </row>
    <row r="6" spans="1:6" ht="35.25" customHeight="1">
      <c r="A6" s="224"/>
      <c r="B6" s="263"/>
      <c r="C6" s="263"/>
      <c r="D6" s="263"/>
      <c r="E6" s="263"/>
      <c r="F6" s="230"/>
    </row>
    <row r="7" spans="1:8" s="88" customFormat="1" ht="35.25" customHeight="1">
      <c r="A7" s="36" t="s">
        <v>155</v>
      </c>
      <c r="B7" s="37" t="s">
        <v>19</v>
      </c>
      <c r="C7" s="95">
        <f>SUM(C8:C10)</f>
        <v>66.10000000000001</v>
      </c>
      <c r="D7" s="95">
        <f>SUM(D8:D10)</f>
        <v>34</v>
      </c>
      <c r="E7" s="45">
        <f>D7-C7</f>
        <v>-32.10000000000001</v>
      </c>
      <c r="F7" s="34">
        <f>D7/C7*100</f>
        <v>51.437216338880475</v>
      </c>
      <c r="H7" s="67"/>
    </row>
    <row r="8" spans="1:6" ht="31.5">
      <c r="A8" s="30" t="s">
        <v>65</v>
      </c>
      <c r="B8" s="31" t="s">
        <v>66</v>
      </c>
      <c r="C8" s="45">
        <f>2.5</f>
        <v>2.5</v>
      </c>
      <c r="D8" s="45">
        <v>0.8</v>
      </c>
      <c r="E8" s="33">
        <f>SUM(D8-C8)</f>
        <v>-1.7</v>
      </c>
      <c r="F8" s="34">
        <f>SUM(D8/C8)*100</f>
        <v>32</v>
      </c>
    </row>
    <row r="9" spans="1:6" ht="87" customHeight="1">
      <c r="A9" s="30" t="s">
        <v>278</v>
      </c>
      <c r="B9" s="31" t="s">
        <v>67</v>
      </c>
      <c r="C9" s="45">
        <f>6+3.4</f>
        <v>9.4</v>
      </c>
      <c r="D9" s="45">
        <v>6</v>
      </c>
      <c r="E9" s="45">
        <f aca="true" t="shared" si="0" ref="E9:E17">D9-C9</f>
        <v>-3.4000000000000004</v>
      </c>
      <c r="F9" s="34">
        <f aca="true" t="shared" si="1" ref="F9:F17">D9/C9*100</f>
        <v>63.82978723404255</v>
      </c>
    </row>
    <row r="10" spans="1:6" ht="81.75" customHeight="1">
      <c r="A10" s="193" t="s">
        <v>248</v>
      </c>
      <c r="B10" s="31" t="s">
        <v>107</v>
      </c>
      <c r="C10" s="45">
        <f>33+21.2</f>
        <v>54.2</v>
      </c>
      <c r="D10" s="45">
        <v>27.2</v>
      </c>
      <c r="E10" s="45">
        <f>D10-C10</f>
        <v>-27.000000000000004</v>
      </c>
      <c r="F10" s="34">
        <f>D10/C10*100</f>
        <v>50.184501845018445</v>
      </c>
    </row>
    <row r="11" spans="1:8" s="89" customFormat="1" ht="24" customHeight="1">
      <c r="A11" s="30" t="s">
        <v>5</v>
      </c>
      <c r="B11" s="31" t="s">
        <v>20</v>
      </c>
      <c r="C11" s="45">
        <f>120+122</f>
        <v>242</v>
      </c>
      <c r="D11" s="45">
        <v>170.7</v>
      </c>
      <c r="E11" s="45">
        <f t="shared" si="0"/>
        <v>-71.30000000000001</v>
      </c>
      <c r="F11" s="34">
        <f t="shared" si="1"/>
        <v>70.53719008264461</v>
      </c>
      <c r="G11" s="88"/>
      <c r="H11" s="67"/>
    </row>
    <row r="12" spans="1:8" s="88" customFormat="1" ht="30.75" customHeight="1">
      <c r="A12" s="193" t="s">
        <v>249</v>
      </c>
      <c r="B12" s="31" t="s">
        <v>21</v>
      </c>
      <c r="C12" s="45">
        <f>26.5+26.8</f>
        <v>53.3</v>
      </c>
      <c r="D12" s="45">
        <v>37.7</v>
      </c>
      <c r="E12" s="45">
        <f t="shared" si="0"/>
        <v>-15.599999999999994</v>
      </c>
      <c r="F12" s="34">
        <f t="shared" si="1"/>
        <v>70.73170731707317</v>
      </c>
      <c r="H12" s="67"/>
    </row>
    <row r="13" spans="1:8" s="88" customFormat="1" ht="24" customHeight="1">
      <c r="A13" s="38" t="s">
        <v>6</v>
      </c>
      <c r="B13" s="31" t="s">
        <v>22</v>
      </c>
      <c r="C13" s="45">
        <v>9</v>
      </c>
      <c r="D13" s="45">
        <v>8.4</v>
      </c>
      <c r="E13" s="45">
        <f t="shared" si="0"/>
        <v>-0.5999999999999996</v>
      </c>
      <c r="F13" s="34">
        <f t="shared" si="1"/>
        <v>93.33333333333333</v>
      </c>
      <c r="H13" s="67"/>
    </row>
    <row r="14" spans="1:8" s="88" customFormat="1" ht="24" customHeight="1">
      <c r="A14" s="38" t="s">
        <v>68</v>
      </c>
      <c r="B14" s="31" t="s">
        <v>33</v>
      </c>
      <c r="C14" s="45">
        <v>0</v>
      </c>
      <c r="D14" s="45">
        <f>SUM(D15:D16)</f>
        <v>2.5</v>
      </c>
      <c r="E14" s="45">
        <f t="shared" si="0"/>
        <v>2.5</v>
      </c>
      <c r="F14" s="34">
        <v>0</v>
      </c>
      <c r="H14" s="67"/>
    </row>
    <row r="15" spans="1:8" s="88" customFormat="1" ht="24" customHeight="1">
      <c r="A15" s="210" t="s">
        <v>250</v>
      </c>
      <c r="B15" s="31" t="s">
        <v>251</v>
      </c>
      <c r="C15" s="171">
        <v>0</v>
      </c>
      <c r="D15" s="171">
        <v>0</v>
      </c>
      <c r="E15" s="171">
        <f t="shared" si="0"/>
        <v>0</v>
      </c>
      <c r="F15" s="34">
        <v>0</v>
      </c>
      <c r="H15" s="67"/>
    </row>
    <row r="16" spans="1:8" s="88" customFormat="1" ht="39" customHeight="1" thickBot="1">
      <c r="A16" s="194" t="s">
        <v>247</v>
      </c>
      <c r="B16" s="40" t="s">
        <v>252</v>
      </c>
      <c r="C16" s="171">
        <v>0</v>
      </c>
      <c r="D16" s="171">
        <v>2.5</v>
      </c>
      <c r="E16" s="171">
        <f>D16-C16</f>
        <v>2.5</v>
      </c>
      <c r="F16" s="34">
        <v>0</v>
      </c>
      <c r="H16" s="67"/>
    </row>
    <row r="17" spans="1:8" s="88" customFormat="1" ht="24" customHeight="1" thickBot="1">
      <c r="A17" s="119" t="s">
        <v>144</v>
      </c>
      <c r="B17" s="120" t="s">
        <v>34</v>
      </c>
      <c r="C17" s="195">
        <f>C7+SUM(C11:C14)</f>
        <v>370.40000000000003</v>
      </c>
      <c r="D17" s="195">
        <f>D7+SUM(D11:D14)</f>
        <v>253.29999999999998</v>
      </c>
      <c r="E17" s="196">
        <f t="shared" si="0"/>
        <v>-117.10000000000005</v>
      </c>
      <c r="F17" s="152">
        <f t="shared" si="1"/>
        <v>68.38552915766738</v>
      </c>
      <c r="H17" s="67"/>
    </row>
    <row r="18" spans="1:6" ht="16.5" customHeight="1">
      <c r="A18" s="58"/>
      <c r="B18" s="53"/>
      <c r="C18" s="59"/>
      <c r="D18" s="60"/>
      <c r="E18" s="60"/>
      <c r="F18" s="60"/>
    </row>
    <row r="19" spans="1:6" ht="16.5" customHeight="1">
      <c r="A19" s="236" t="s">
        <v>70</v>
      </c>
      <c r="B19" s="236"/>
      <c r="C19" s="236"/>
      <c r="D19" s="236"/>
      <c r="E19" s="236"/>
      <c r="F19" s="236"/>
    </row>
    <row r="20" spans="1:11" s="65" customFormat="1" ht="15.75">
      <c r="A20" s="111"/>
      <c r="B20" s="111"/>
      <c r="C20" s="111"/>
      <c r="D20" s="111"/>
      <c r="E20" s="111"/>
      <c r="F20" s="87" t="s">
        <v>69</v>
      </c>
      <c r="G20" s="54"/>
      <c r="H20" s="54"/>
      <c r="I20" s="54"/>
      <c r="J20" s="54"/>
      <c r="K20" s="67"/>
    </row>
    <row r="21" spans="1:11" s="65" customFormat="1" ht="16.5" thickBot="1">
      <c r="A21" s="111"/>
      <c r="B21" s="111"/>
      <c r="C21" s="111"/>
      <c r="D21" s="111"/>
      <c r="E21" s="111"/>
      <c r="F21" s="87"/>
      <c r="G21" s="54"/>
      <c r="H21" s="54"/>
      <c r="I21" s="54"/>
      <c r="J21" s="54"/>
      <c r="K21" s="67"/>
    </row>
    <row r="22" spans="1:11" s="64" customFormat="1" ht="6.75" customHeight="1">
      <c r="A22" s="223" t="s">
        <v>136</v>
      </c>
      <c r="B22" s="262" t="s">
        <v>24</v>
      </c>
      <c r="C22" s="262" t="str">
        <f>C5</f>
        <v>План І півріччя 2018р.</v>
      </c>
      <c r="D22" s="262" t="str">
        <f>D5</f>
        <v>Факт І півріччя 2018р.</v>
      </c>
      <c r="E22" s="262" t="s">
        <v>100</v>
      </c>
      <c r="F22" s="259" t="s">
        <v>143</v>
      </c>
      <c r="H22" s="62"/>
      <c r="I22" s="90"/>
      <c r="J22" s="90"/>
      <c r="K22" s="91"/>
    </row>
    <row r="23" spans="1:10" s="65" customFormat="1" ht="46.5" customHeight="1">
      <c r="A23" s="224"/>
      <c r="B23" s="263"/>
      <c r="C23" s="263"/>
      <c r="D23" s="263"/>
      <c r="E23" s="263"/>
      <c r="F23" s="230"/>
      <c r="H23" s="61"/>
      <c r="I23" s="61"/>
      <c r="J23" s="61"/>
    </row>
    <row r="24" spans="1:6" ht="31.5">
      <c r="A24" s="129" t="s">
        <v>157</v>
      </c>
      <c r="B24" s="130" t="s">
        <v>19</v>
      </c>
      <c r="C24" s="211">
        <f>SUM(C25:C30)</f>
        <v>0</v>
      </c>
      <c r="D24" s="211">
        <f>SUM(D25:D30)</f>
        <v>2.5</v>
      </c>
      <c r="E24" s="178">
        <f>D24-C24</f>
        <v>2.5</v>
      </c>
      <c r="F24" s="34">
        <v>0</v>
      </c>
    </row>
    <row r="25" spans="1:6" ht="15.75">
      <c r="A25" s="30" t="s">
        <v>0</v>
      </c>
      <c r="B25" s="31" t="s">
        <v>66</v>
      </c>
      <c r="C25" s="164"/>
      <c r="D25" s="164"/>
      <c r="E25" s="164"/>
      <c r="F25" s="166"/>
    </row>
    <row r="26" spans="1:6" ht="31.5">
      <c r="A26" s="30" t="s">
        <v>1</v>
      </c>
      <c r="B26" s="31" t="s">
        <v>67</v>
      </c>
      <c r="C26" s="95">
        <v>0</v>
      </c>
      <c r="D26" s="95">
        <v>0</v>
      </c>
      <c r="E26" s="95">
        <f>D26-C26</f>
        <v>0</v>
      </c>
      <c r="F26" s="34">
        <v>0</v>
      </c>
    </row>
    <row r="27" spans="1:6" ht="31.5">
      <c r="A27" s="30" t="s">
        <v>71</v>
      </c>
      <c r="B27" s="31" t="s">
        <v>107</v>
      </c>
      <c r="C27" s="95">
        <v>0</v>
      </c>
      <c r="D27" s="45">
        <v>2.5</v>
      </c>
      <c r="E27" s="95">
        <f>D27-C27</f>
        <v>2.5</v>
      </c>
      <c r="F27" s="34">
        <v>0</v>
      </c>
    </row>
    <row r="28" spans="1:6" ht="31.5">
      <c r="A28" s="30" t="s">
        <v>2</v>
      </c>
      <c r="B28" s="31" t="s">
        <v>108</v>
      </c>
      <c r="C28" s="95">
        <v>0</v>
      </c>
      <c r="D28" s="45">
        <v>0</v>
      </c>
      <c r="E28" s="95">
        <f>D28-C28</f>
        <v>0</v>
      </c>
      <c r="F28" s="34">
        <v>0</v>
      </c>
    </row>
    <row r="29" spans="1:6" ht="47.25">
      <c r="A29" s="30" t="s">
        <v>130</v>
      </c>
      <c r="B29" s="31" t="s">
        <v>109</v>
      </c>
      <c r="C29" s="95">
        <v>0</v>
      </c>
      <c r="D29" s="45">
        <v>0</v>
      </c>
      <c r="E29" s="95">
        <v>0</v>
      </c>
      <c r="F29" s="34">
        <v>0</v>
      </c>
    </row>
    <row r="30" spans="1:6" ht="16.5" thickBot="1">
      <c r="A30" s="96" t="s">
        <v>131</v>
      </c>
      <c r="B30" s="82" t="s">
        <v>110</v>
      </c>
      <c r="C30" s="97"/>
      <c r="D30" s="97"/>
      <c r="E30" s="98"/>
      <c r="F30" s="99"/>
    </row>
    <row r="31" ht="15.75">
      <c r="A31" s="69"/>
    </row>
    <row r="32" ht="15.75">
      <c r="A32" s="69"/>
    </row>
    <row r="33" spans="1:5" ht="15.75">
      <c r="A33" s="72" t="s">
        <v>275</v>
      </c>
      <c r="B33" s="62"/>
      <c r="C33" s="62"/>
      <c r="D33" s="62"/>
      <c r="E33" s="63" t="s">
        <v>244</v>
      </c>
    </row>
    <row r="34" spans="1:6" ht="15.75">
      <c r="A34" s="73"/>
      <c r="B34" s="65"/>
      <c r="C34" s="66"/>
      <c r="D34" s="61"/>
      <c r="E34" s="74"/>
      <c r="F34" s="67">
        <v>4</v>
      </c>
    </row>
    <row r="35" ht="15.75">
      <c r="A35" s="69"/>
    </row>
    <row r="36" ht="15.75">
      <c r="A36" s="69"/>
    </row>
    <row r="37" ht="15.75">
      <c r="A37" s="69"/>
    </row>
    <row r="38" ht="15.75">
      <c r="A38" s="69"/>
    </row>
    <row r="39" ht="15.75">
      <c r="A39" s="69"/>
    </row>
    <row r="40" ht="15.75">
      <c r="A40" s="69"/>
    </row>
    <row r="41" ht="15.75">
      <c r="A41" s="69"/>
    </row>
    <row r="42" ht="15.75">
      <c r="A42" s="69"/>
    </row>
    <row r="43" ht="15.75">
      <c r="A43" s="69"/>
    </row>
    <row r="44" ht="15.75">
      <c r="A44" s="69"/>
    </row>
    <row r="45" ht="15.75">
      <c r="A45" s="69"/>
    </row>
    <row r="46" ht="15.75">
      <c r="A46" s="69"/>
    </row>
    <row r="47" ht="15.75">
      <c r="A47" s="69"/>
    </row>
    <row r="48" ht="15.75">
      <c r="A48" s="69"/>
    </row>
    <row r="49" ht="15.75">
      <c r="A49" s="69"/>
    </row>
    <row r="50" ht="15.75">
      <c r="A50" s="69"/>
    </row>
    <row r="51" ht="15.75">
      <c r="A51" s="69"/>
    </row>
    <row r="52" ht="15.75">
      <c r="A52" s="69"/>
    </row>
    <row r="53" ht="15.75">
      <c r="A53" s="69"/>
    </row>
    <row r="54" ht="15.75">
      <c r="A54" s="69"/>
    </row>
    <row r="55" ht="15.75">
      <c r="A55" s="69"/>
    </row>
    <row r="56" ht="15.75">
      <c r="A56" s="69"/>
    </row>
    <row r="57" ht="15.75">
      <c r="A57" s="69"/>
    </row>
    <row r="58" ht="15.75">
      <c r="A58" s="69"/>
    </row>
    <row r="59" ht="15.75">
      <c r="A59" s="69"/>
    </row>
    <row r="60" ht="15.75">
      <c r="A60" s="69"/>
    </row>
    <row r="61" ht="15.75">
      <c r="A61" s="69"/>
    </row>
    <row r="62" ht="15.75">
      <c r="A62" s="69"/>
    </row>
    <row r="63" ht="15.75">
      <c r="A63" s="69"/>
    </row>
    <row r="64" ht="15.75">
      <c r="A64" s="69"/>
    </row>
    <row r="65" ht="15.75">
      <c r="A65" s="69"/>
    </row>
    <row r="66" ht="15.75">
      <c r="A66" s="69"/>
    </row>
    <row r="67" ht="15.75">
      <c r="A67" s="69"/>
    </row>
    <row r="68" ht="15.75">
      <c r="A68" s="69"/>
    </row>
    <row r="69" ht="15.75">
      <c r="A69" s="69"/>
    </row>
    <row r="70" ht="15.75">
      <c r="A70" s="69"/>
    </row>
    <row r="71" ht="15.75">
      <c r="A71" s="69"/>
    </row>
    <row r="72" ht="15.75">
      <c r="A72" s="69"/>
    </row>
    <row r="73" ht="15.75">
      <c r="A73" s="69"/>
    </row>
    <row r="74" ht="15.75">
      <c r="A74" s="69"/>
    </row>
    <row r="75" ht="15.75">
      <c r="A75" s="69"/>
    </row>
    <row r="76" ht="15.75">
      <c r="A76" s="69"/>
    </row>
    <row r="77" ht="15.75">
      <c r="A77" s="69"/>
    </row>
    <row r="78" ht="15.75">
      <c r="A78" s="69"/>
    </row>
    <row r="79" ht="15.75">
      <c r="A79" s="69"/>
    </row>
    <row r="80" ht="15.75">
      <c r="A80" s="69"/>
    </row>
    <row r="81" ht="15.75">
      <c r="A81" s="69"/>
    </row>
    <row r="82" ht="15.75">
      <c r="A82" s="69"/>
    </row>
    <row r="83" ht="15.75">
      <c r="A83" s="69"/>
    </row>
    <row r="84" ht="15.75">
      <c r="A84" s="69"/>
    </row>
    <row r="85" ht="15.75">
      <c r="A85" s="69"/>
    </row>
    <row r="86" ht="15.75">
      <c r="A86" s="69"/>
    </row>
    <row r="87" ht="15.75">
      <c r="A87" s="69"/>
    </row>
    <row r="88" ht="15.75">
      <c r="A88" s="69"/>
    </row>
    <row r="89" ht="15.75">
      <c r="A89" s="69"/>
    </row>
    <row r="90" ht="15.75">
      <c r="A90" s="69"/>
    </row>
    <row r="91" ht="15.75">
      <c r="A91" s="69"/>
    </row>
    <row r="92" ht="15.75">
      <c r="A92" s="69"/>
    </row>
    <row r="93" ht="15.75">
      <c r="A93" s="69"/>
    </row>
    <row r="94" ht="15.75">
      <c r="A94" s="69"/>
    </row>
    <row r="95" ht="15.75">
      <c r="A95" s="69"/>
    </row>
    <row r="96" ht="15.75">
      <c r="A96" s="69"/>
    </row>
    <row r="97" ht="15.75">
      <c r="A97" s="69"/>
    </row>
    <row r="98" ht="15.75">
      <c r="A98" s="69"/>
    </row>
    <row r="99" ht="15.75">
      <c r="A99" s="69"/>
    </row>
    <row r="100" ht="15.75">
      <c r="A100" s="69"/>
    </row>
    <row r="101" ht="15.75">
      <c r="A101" s="69"/>
    </row>
    <row r="102" ht="15.75">
      <c r="A102" s="69"/>
    </row>
    <row r="103" ht="15.75">
      <c r="A103" s="69"/>
    </row>
    <row r="104" ht="15.75">
      <c r="A104" s="69"/>
    </row>
    <row r="105" ht="15.75">
      <c r="A105" s="69"/>
    </row>
    <row r="106" ht="15.75">
      <c r="A106" s="69"/>
    </row>
    <row r="107" ht="15.75">
      <c r="A107" s="69"/>
    </row>
    <row r="108" ht="15.75">
      <c r="A108" s="69"/>
    </row>
    <row r="109" ht="15.75">
      <c r="A109" s="69"/>
    </row>
    <row r="110" ht="15.75">
      <c r="A110" s="69"/>
    </row>
    <row r="111" ht="15.75">
      <c r="A111" s="69"/>
    </row>
    <row r="112" ht="15.75">
      <c r="A112" s="69"/>
    </row>
    <row r="113" ht="15.75">
      <c r="A113" s="69"/>
    </row>
    <row r="114" ht="15.75">
      <c r="A114" s="69"/>
    </row>
    <row r="115" ht="15.75">
      <c r="A115" s="69"/>
    </row>
    <row r="116" ht="15.75">
      <c r="A116" s="69"/>
    </row>
    <row r="117" ht="15.75">
      <c r="A117" s="69"/>
    </row>
    <row r="118" ht="15.75">
      <c r="A118" s="69"/>
    </row>
    <row r="119" ht="15.75">
      <c r="A119" s="69"/>
    </row>
    <row r="120" ht="15.75">
      <c r="A120" s="69"/>
    </row>
    <row r="121" ht="15.75">
      <c r="A121" s="69"/>
    </row>
    <row r="122" ht="15.75">
      <c r="A122" s="69"/>
    </row>
    <row r="123" ht="15.75">
      <c r="A123" s="69"/>
    </row>
    <row r="124" ht="15.75">
      <c r="A124" s="69"/>
    </row>
    <row r="125" ht="15.75">
      <c r="A125" s="69"/>
    </row>
    <row r="126" ht="15.75">
      <c r="A126" s="69"/>
    </row>
    <row r="127" ht="15.75">
      <c r="A127" s="69"/>
    </row>
    <row r="128" ht="15.75">
      <c r="A128" s="69"/>
    </row>
    <row r="129" ht="15.75">
      <c r="A129" s="69"/>
    </row>
    <row r="130" ht="15.75">
      <c r="A130" s="69"/>
    </row>
    <row r="131" ht="15.75">
      <c r="A131" s="69"/>
    </row>
    <row r="132" ht="15.75">
      <c r="A132" s="69"/>
    </row>
    <row r="133" ht="15.75">
      <c r="A133" s="69"/>
    </row>
    <row r="134" ht="15.75">
      <c r="A134" s="69"/>
    </row>
    <row r="135" ht="15.75">
      <c r="A135" s="69"/>
    </row>
    <row r="136" ht="15.75">
      <c r="A136" s="69"/>
    </row>
    <row r="137" ht="15.75">
      <c r="A137" s="69"/>
    </row>
    <row r="138" ht="15.75">
      <c r="A138" s="69"/>
    </row>
    <row r="139" ht="15.75">
      <c r="A139" s="69"/>
    </row>
    <row r="140" ht="15.75">
      <c r="A140" s="69"/>
    </row>
    <row r="141" ht="15.75">
      <c r="A141" s="69"/>
    </row>
    <row r="142" ht="15.75">
      <c r="A142" s="69"/>
    </row>
    <row r="143" ht="15.75">
      <c r="A143" s="69"/>
    </row>
    <row r="144" ht="15.75">
      <c r="A144" s="69"/>
    </row>
    <row r="145" ht="15.75">
      <c r="A145" s="69"/>
    </row>
    <row r="146" ht="15.75">
      <c r="A146" s="69"/>
    </row>
    <row r="147" ht="15.75">
      <c r="A147" s="69"/>
    </row>
    <row r="148" ht="15.75">
      <c r="A148" s="69"/>
    </row>
    <row r="149" ht="15.75">
      <c r="A149" s="69"/>
    </row>
    <row r="150" ht="15.75">
      <c r="A150" s="69"/>
    </row>
    <row r="151" ht="15.75">
      <c r="A151" s="69"/>
    </row>
    <row r="152" ht="15.75">
      <c r="A152" s="69"/>
    </row>
    <row r="153" ht="15.75">
      <c r="A153" s="69"/>
    </row>
    <row r="154" ht="15.75">
      <c r="A154" s="69"/>
    </row>
    <row r="155" ht="15.75">
      <c r="A155" s="69"/>
    </row>
    <row r="156" ht="15.75">
      <c r="A156" s="69"/>
    </row>
    <row r="157" ht="15.75">
      <c r="A157" s="69"/>
    </row>
    <row r="158" ht="15.75">
      <c r="A158" s="69"/>
    </row>
    <row r="159" ht="15.75">
      <c r="A159" s="69"/>
    </row>
    <row r="160" ht="15.75">
      <c r="A160" s="69"/>
    </row>
    <row r="161" ht="15.75">
      <c r="A161" s="69"/>
    </row>
    <row r="162" ht="15.75">
      <c r="A162" s="69"/>
    </row>
    <row r="163" ht="15.75">
      <c r="A163" s="69"/>
    </row>
    <row r="164" ht="15.75">
      <c r="A164" s="69"/>
    </row>
    <row r="165" ht="15.75">
      <c r="A165" s="69"/>
    </row>
    <row r="166" ht="15.75">
      <c r="A166" s="69"/>
    </row>
    <row r="167" ht="15.75">
      <c r="A167" s="69"/>
    </row>
    <row r="168" ht="15.75">
      <c r="A168" s="69"/>
    </row>
    <row r="169" ht="15.75">
      <c r="A169" s="69"/>
    </row>
    <row r="170" ht="15.75">
      <c r="A170" s="69"/>
    </row>
    <row r="171" ht="15.75">
      <c r="A171" s="69"/>
    </row>
    <row r="172" ht="15.75">
      <c r="A172" s="69"/>
    </row>
    <row r="173" ht="15.75">
      <c r="A173" s="69"/>
    </row>
    <row r="174" ht="15.75">
      <c r="A174" s="69"/>
    </row>
    <row r="175" ht="15.75">
      <c r="A175" s="69"/>
    </row>
    <row r="176" ht="15.75">
      <c r="A176" s="69"/>
    </row>
    <row r="177" ht="15.75">
      <c r="A177" s="69"/>
    </row>
    <row r="178" ht="15.75">
      <c r="A178" s="69"/>
    </row>
    <row r="179" ht="15.75">
      <c r="A179" s="69"/>
    </row>
    <row r="180" ht="15.75">
      <c r="A180" s="69"/>
    </row>
    <row r="181" ht="15.75">
      <c r="A181" s="69"/>
    </row>
    <row r="182" ht="15.75">
      <c r="A182" s="69"/>
    </row>
    <row r="183" ht="15.75">
      <c r="A183" s="69"/>
    </row>
    <row r="184" ht="15.75">
      <c r="A184" s="69"/>
    </row>
    <row r="185" ht="15.75">
      <c r="A185" s="69"/>
    </row>
    <row r="186" ht="15.75">
      <c r="A186" s="69"/>
    </row>
    <row r="187" ht="15.75">
      <c r="A187" s="69"/>
    </row>
    <row r="188" ht="15.75">
      <c r="A188" s="69"/>
    </row>
    <row r="189" ht="15.75">
      <c r="A189" s="69"/>
    </row>
    <row r="190" ht="15.75">
      <c r="A190" s="69"/>
    </row>
  </sheetData>
  <sheetProtection/>
  <mergeCells count="14">
    <mergeCell ref="A3:F3"/>
    <mergeCell ref="A5:A6"/>
    <mergeCell ref="B5:B6"/>
    <mergeCell ref="C5:C6"/>
    <mergeCell ref="D5:D6"/>
    <mergeCell ref="E5:E6"/>
    <mergeCell ref="F5:F6"/>
    <mergeCell ref="A19:F19"/>
    <mergeCell ref="A22:A23"/>
    <mergeCell ref="B22:B23"/>
    <mergeCell ref="C22:C23"/>
    <mergeCell ref="D22:D23"/>
    <mergeCell ref="E22:E23"/>
    <mergeCell ref="F22:F23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52.125" style="61" customWidth="1"/>
    <col min="2" max="2" width="7.875" style="61" customWidth="1"/>
    <col min="3" max="3" width="13.125" style="61" customWidth="1"/>
    <col min="4" max="4" width="13.625" style="61" customWidth="1"/>
    <col min="5" max="5" width="14.00390625" style="61" customWidth="1"/>
    <col min="6" max="6" width="14.25390625" style="61" customWidth="1"/>
    <col min="7" max="16384" width="9.125" style="61" customWidth="1"/>
  </cols>
  <sheetData>
    <row r="1" spans="4:6" ht="14.25" customHeight="1">
      <c r="D1" s="267"/>
      <c r="E1" s="267"/>
      <c r="F1" s="267"/>
    </row>
    <row r="2" spans="4:6" ht="13.5" customHeight="1">
      <c r="D2" s="267" t="s">
        <v>72</v>
      </c>
      <c r="E2" s="267"/>
      <c r="F2" s="267"/>
    </row>
    <row r="3" spans="4:6" ht="10.5" customHeight="1">
      <c r="D3" s="112"/>
      <c r="E3" s="112"/>
      <c r="F3" s="112"/>
    </row>
    <row r="4" spans="1:6" ht="16.5" customHeight="1">
      <c r="A4" s="236" t="s">
        <v>73</v>
      </c>
      <c r="B4" s="236"/>
      <c r="C4" s="236"/>
      <c r="D4" s="236"/>
      <c r="E4" s="236"/>
      <c r="F4" s="236"/>
    </row>
    <row r="5" spans="1:6" ht="9.75" customHeight="1" thickBot="1">
      <c r="A5" s="111"/>
      <c r="B5" s="111"/>
      <c r="C5" s="111"/>
      <c r="D5" s="111"/>
      <c r="E5" s="111"/>
      <c r="F5" s="111"/>
    </row>
    <row r="6" spans="1:6" ht="53.25" customHeight="1">
      <c r="A6" s="167" t="s">
        <v>136</v>
      </c>
      <c r="B6" s="163" t="s">
        <v>24</v>
      </c>
      <c r="C6" s="163" t="s">
        <v>253</v>
      </c>
      <c r="D6" s="163" t="s">
        <v>254</v>
      </c>
      <c r="E6" s="163" t="s">
        <v>137</v>
      </c>
      <c r="F6" s="165" t="s">
        <v>138</v>
      </c>
    </row>
    <row r="7" spans="1:6" ht="15" customHeight="1">
      <c r="A7" s="168">
        <v>1</v>
      </c>
      <c r="B7" s="164">
        <v>2</v>
      </c>
      <c r="C7" s="164">
        <v>3</v>
      </c>
      <c r="D7" s="164">
        <v>4</v>
      </c>
      <c r="E7" s="164">
        <v>5</v>
      </c>
      <c r="F7" s="166">
        <v>6</v>
      </c>
    </row>
    <row r="8" spans="1:8" s="100" customFormat="1" ht="33.75" customHeight="1">
      <c r="A8" s="214" t="s">
        <v>145</v>
      </c>
      <c r="B8" s="215" t="s">
        <v>19</v>
      </c>
      <c r="C8" s="216">
        <f>SUM(C9:C13)</f>
        <v>361.4</v>
      </c>
      <c r="D8" s="216">
        <f>SUM(D9:D13)+D14</f>
        <v>244.1</v>
      </c>
      <c r="E8" s="216">
        <f>D8-C8</f>
        <v>-117.29999999999998</v>
      </c>
      <c r="F8" s="212">
        <f>D8/C8*100</f>
        <v>67.54288876591035</v>
      </c>
      <c r="H8" s="169"/>
    </row>
    <row r="9" spans="1:9" ht="34.5" customHeight="1">
      <c r="A9" s="30" t="s">
        <v>127</v>
      </c>
      <c r="B9" s="31" t="s">
        <v>20</v>
      </c>
      <c r="C9" s="50">
        <v>0</v>
      </c>
      <c r="D9" s="45">
        <v>0</v>
      </c>
      <c r="E9" s="50">
        <v>0</v>
      </c>
      <c r="F9" s="122">
        <v>0</v>
      </c>
      <c r="H9" s="169"/>
      <c r="I9" s="100"/>
    </row>
    <row r="10" spans="1:9" ht="16.5" customHeight="1">
      <c r="A10" s="30" t="s">
        <v>74</v>
      </c>
      <c r="B10" s="31" t="s">
        <v>21</v>
      </c>
      <c r="C10" s="50">
        <f>187+174.4</f>
        <v>361.4</v>
      </c>
      <c r="D10" s="45">
        <v>244.1</v>
      </c>
      <c r="E10" s="50">
        <f>SUM(D10-C10)</f>
        <v>-117.29999999999998</v>
      </c>
      <c r="F10" s="213">
        <f>D10/C10*100</f>
        <v>67.54288876591035</v>
      </c>
      <c r="H10" s="169"/>
      <c r="I10" s="100"/>
    </row>
    <row r="11" spans="1:9" ht="24" customHeight="1">
      <c r="A11" s="30" t="s">
        <v>75</v>
      </c>
      <c r="B11" s="31" t="s">
        <v>22</v>
      </c>
      <c r="C11" s="50"/>
      <c r="D11" s="45"/>
      <c r="E11" s="50"/>
      <c r="F11" s="122"/>
      <c r="H11" s="169"/>
      <c r="I11" s="100"/>
    </row>
    <row r="12" spans="1:9" ht="15.75" customHeight="1">
      <c r="A12" s="30" t="s">
        <v>76</v>
      </c>
      <c r="B12" s="31" t="s">
        <v>33</v>
      </c>
      <c r="C12" s="50">
        <v>0</v>
      </c>
      <c r="D12" s="45">
        <v>0</v>
      </c>
      <c r="E12" s="50">
        <f>SUM(D12-C12)</f>
        <v>0</v>
      </c>
      <c r="F12" s="122">
        <v>0</v>
      </c>
      <c r="H12" s="169"/>
      <c r="I12" s="100"/>
    </row>
    <row r="13" spans="1:9" ht="18" customHeight="1">
      <c r="A13" s="30" t="s">
        <v>261</v>
      </c>
      <c r="B13" s="31" t="s">
        <v>34</v>
      </c>
      <c r="C13" s="50">
        <v>0</v>
      </c>
      <c r="D13" s="45">
        <v>0</v>
      </c>
      <c r="E13" s="50">
        <f>SUM(D13-C13)</f>
        <v>0</v>
      </c>
      <c r="F13" s="122">
        <v>0</v>
      </c>
      <c r="H13" s="169"/>
      <c r="I13" s="100"/>
    </row>
    <row r="14" spans="1:8" s="100" customFormat="1" ht="36" customHeight="1">
      <c r="A14" s="36" t="s">
        <v>88</v>
      </c>
      <c r="B14" s="37" t="s">
        <v>35</v>
      </c>
      <c r="C14" s="50">
        <f>SUM(C15:C18)</f>
        <v>0</v>
      </c>
      <c r="D14" s="50">
        <f>SUM(D15:D18)</f>
        <v>0</v>
      </c>
      <c r="E14" s="50">
        <v>0</v>
      </c>
      <c r="F14" s="122">
        <v>0</v>
      </c>
      <c r="H14" s="169"/>
    </row>
    <row r="15" spans="1:9" ht="26.25" customHeight="1">
      <c r="A15" s="30" t="s">
        <v>77</v>
      </c>
      <c r="B15" s="31" t="s">
        <v>36</v>
      </c>
      <c r="C15" s="50"/>
      <c r="D15" s="45"/>
      <c r="E15" s="50"/>
      <c r="F15" s="122"/>
      <c r="I15" s="100"/>
    </row>
    <row r="16" spans="1:9" ht="26.25" customHeight="1">
      <c r="A16" s="30" t="s">
        <v>78</v>
      </c>
      <c r="B16" s="31" t="s">
        <v>37</v>
      </c>
      <c r="C16" s="50"/>
      <c r="D16" s="45"/>
      <c r="E16" s="50"/>
      <c r="F16" s="122"/>
      <c r="I16" s="100"/>
    </row>
    <row r="17" spans="1:9" ht="26.25" customHeight="1">
      <c r="A17" s="30" t="s">
        <v>89</v>
      </c>
      <c r="B17" s="31" t="s">
        <v>7</v>
      </c>
      <c r="C17" s="50"/>
      <c r="D17" s="45"/>
      <c r="E17" s="50"/>
      <c r="F17" s="122"/>
      <c r="I17" s="100"/>
    </row>
    <row r="18" spans="1:9" ht="21.75" customHeight="1">
      <c r="A18" s="30" t="s">
        <v>206</v>
      </c>
      <c r="B18" s="31" t="s">
        <v>25</v>
      </c>
      <c r="C18" s="50"/>
      <c r="D18" s="45"/>
      <c r="E18" s="50"/>
      <c r="F18" s="122"/>
      <c r="I18" s="100"/>
    </row>
    <row r="19" spans="1:6" s="100" customFormat="1" ht="35.25" customHeight="1">
      <c r="A19" s="36" t="s">
        <v>90</v>
      </c>
      <c r="B19" s="37" t="s">
        <v>26</v>
      </c>
      <c r="C19" s="50">
        <f>SUM(C20:C21)</f>
        <v>0</v>
      </c>
      <c r="D19" s="50">
        <f>SUM(D20:D21)</f>
        <v>0</v>
      </c>
      <c r="E19" s="50">
        <f>D19-C19</f>
        <v>0</v>
      </c>
      <c r="F19" s="122">
        <v>0</v>
      </c>
    </row>
    <row r="20" spans="1:9" ht="24" customHeight="1">
      <c r="A20" s="30" t="s">
        <v>197</v>
      </c>
      <c r="B20" s="31" t="s">
        <v>27</v>
      </c>
      <c r="C20" s="50"/>
      <c r="D20" s="45"/>
      <c r="E20" s="50"/>
      <c r="F20" s="122"/>
      <c r="I20" s="100"/>
    </row>
    <row r="21" spans="1:9" ht="27" customHeight="1" thickBot="1">
      <c r="A21" s="79" t="s">
        <v>261</v>
      </c>
      <c r="B21" s="40" t="s">
        <v>28</v>
      </c>
      <c r="C21" s="118"/>
      <c r="D21" s="171"/>
      <c r="E21" s="118"/>
      <c r="F21" s="172"/>
      <c r="I21" s="100"/>
    </row>
    <row r="22" spans="1:11" s="100" customFormat="1" ht="32.25" thickBot="1">
      <c r="A22" s="173" t="s">
        <v>91</v>
      </c>
      <c r="B22" s="48" t="s">
        <v>29</v>
      </c>
      <c r="C22" s="174">
        <f>SUM(C23:C25)+C31+C26</f>
        <v>361.4</v>
      </c>
      <c r="D22" s="174">
        <f>SUM(D23:D25)+D31</f>
        <v>244.09999999999997</v>
      </c>
      <c r="E22" s="174">
        <f>D22-C22</f>
        <v>-117.30000000000001</v>
      </c>
      <c r="F22" s="175">
        <f>D22/C22*100</f>
        <v>67.54288876591035</v>
      </c>
      <c r="H22" s="169"/>
      <c r="K22" s="169"/>
    </row>
    <row r="23" spans="1:9" ht="35.25" customHeight="1">
      <c r="A23" s="197" t="s">
        <v>259</v>
      </c>
      <c r="B23" s="124" t="s">
        <v>31</v>
      </c>
      <c r="C23" s="160">
        <f>40.5+25.6</f>
        <v>66.1</v>
      </c>
      <c r="D23" s="161">
        <f>6+29.7-2.5</f>
        <v>33.2</v>
      </c>
      <c r="E23" s="160">
        <f>D23-C23</f>
        <v>-32.89999999999999</v>
      </c>
      <c r="F23" s="162">
        <f>D23/C23*100</f>
        <v>50.22692889561272</v>
      </c>
      <c r="H23" s="169"/>
      <c r="I23" s="100"/>
    </row>
    <row r="24" spans="1:9" ht="21" customHeight="1">
      <c r="A24" s="198" t="s">
        <v>79</v>
      </c>
      <c r="B24" s="31" t="s">
        <v>38</v>
      </c>
      <c r="C24" s="50">
        <f>146.5+148.8</f>
        <v>295.3</v>
      </c>
      <c r="D24" s="45">
        <f>170.7+37.7</f>
        <v>208.39999999999998</v>
      </c>
      <c r="E24" s="50">
        <f>D24-C24</f>
        <v>-86.90000000000003</v>
      </c>
      <c r="F24" s="122">
        <f>D24/C24*100</f>
        <v>70.57229935658651</v>
      </c>
      <c r="H24" s="169"/>
      <c r="I24" s="100"/>
    </row>
    <row r="25" spans="1:9" ht="24.75" customHeight="1" thickBot="1">
      <c r="A25" s="199" t="s">
        <v>260</v>
      </c>
      <c r="B25" s="40" t="s">
        <v>39</v>
      </c>
      <c r="C25" s="118">
        <v>0</v>
      </c>
      <c r="D25" s="171">
        <v>0</v>
      </c>
      <c r="E25" s="50">
        <f>D25-C25</f>
        <v>0</v>
      </c>
      <c r="F25" s="172">
        <v>0</v>
      </c>
      <c r="H25" s="169"/>
      <c r="I25" s="100"/>
    </row>
    <row r="26" spans="1:10" ht="22.5" customHeight="1" thickBot="1">
      <c r="A26" s="173" t="s">
        <v>196</v>
      </c>
      <c r="B26" s="48" t="s">
        <v>40</v>
      </c>
      <c r="C26" s="176">
        <f>SUM(C27:C28)+C30</f>
        <v>0</v>
      </c>
      <c r="D26" s="176">
        <f>SUM(D27:D28)+D30</f>
        <v>0</v>
      </c>
      <c r="E26" s="176">
        <f aca="true" t="shared" si="0" ref="E26:E33">D26-C26</f>
        <v>0</v>
      </c>
      <c r="F26" s="177">
        <v>0</v>
      </c>
      <c r="H26" s="169"/>
      <c r="I26" s="100"/>
      <c r="J26" s="170"/>
    </row>
    <row r="27" spans="1:9" ht="22.5" customHeight="1">
      <c r="A27" s="78" t="s">
        <v>30</v>
      </c>
      <c r="B27" s="124" t="s">
        <v>170</v>
      </c>
      <c r="C27" s="160">
        <v>0</v>
      </c>
      <c r="D27" s="161">
        <v>0</v>
      </c>
      <c r="E27" s="160">
        <v>0</v>
      </c>
      <c r="F27" s="162">
        <v>0</v>
      </c>
      <c r="H27" s="169"/>
      <c r="I27" s="100"/>
    </row>
    <row r="28" spans="1:9" ht="31.5" customHeight="1">
      <c r="A28" s="30" t="s">
        <v>182</v>
      </c>
      <c r="B28" s="31" t="s">
        <v>195</v>
      </c>
      <c r="C28" s="50">
        <v>0</v>
      </c>
      <c r="D28" s="45">
        <v>0</v>
      </c>
      <c r="E28" s="50">
        <f t="shared" si="0"/>
        <v>0</v>
      </c>
      <c r="F28" s="122">
        <v>0</v>
      </c>
      <c r="H28" s="169"/>
      <c r="I28" s="100"/>
    </row>
    <row r="29" spans="1:9" ht="18" customHeight="1">
      <c r="A29" s="30" t="s">
        <v>256</v>
      </c>
      <c r="B29" s="31" t="s">
        <v>258</v>
      </c>
      <c r="C29" s="50"/>
      <c r="D29" s="45"/>
      <c r="E29" s="50"/>
      <c r="F29" s="122"/>
      <c r="H29" s="169"/>
      <c r="I29" s="100"/>
    </row>
    <row r="30" spans="1:9" ht="18" customHeight="1">
      <c r="A30" s="30" t="s">
        <v>257</v>
      </c>
      <c r="B30" s="31" t="s">
        <v>8</v>
      </c>
      <c r="C30" s="50">
        <v>0</v>
      </c>
      <c r="D30" s="45">
        <v>0</v>
      </c>
      <c r="E30" s="50">
        <f t="shared" si="0"/>
        <v>0</v>
      </c>
      <c r="F30" s="122">
        <v>0</v>
      </c>
      <c r="H30" s="169"/>
      <c r="I30" s="100"/>
    </row>
    <row r="31" spans="1:8" s="100" customFormat="1" ht="31.5">
      <c r="A31" s="129" t="s">
        <v>92</v>
      </c>
      <c r="B31" s="130" t="s">
        <v>10</v>
      </c>
      <c r="C31" s="178">
        <f>SUM(C32:C37)</f>
        <v>0</v>
      </c>
      <c r="D31" s="178">
        <f>SUM(D32:D37)</f>
        <v>2.5</v>
      </c>
      <c r="E31" s="178">
        <f t="shared" si="0"/>
        <v>2.5</v>
      </c>
      <c r="F31" s="179">
        <v>0</v>
      </c>
      <c r="H31" s="169"/>
    </row>
    <row r="32" spans="1:8" ht="20.25" customHeight="1">
      <c r="A32" s="30" t="s">
        <v>80</v>
      </c>
      <c r="B32" s="31" t="s">
        <v>11</v>
      </c>
      <c r="C32" s="50">
        <v>0</v>
      </c>
      <c r="D32" s="45">
        <v>0</v>
      </c>
      <c r="E32" s="50">
        <f t="shared" si="0"/>
        <v>0</v>
      </c>
      <c r="F32" s="122">
        <v>0</v>
      </c>
      <c r="H32" s="169"/>
    </row>
    <row r="33" spans="1:8" ht="20.25" customHeight="1">
      <c r="A33" s="30" t="s">
        <v>274</v>
      </c>
      <c r="B33" s="44" t="s">
        <v>255</v>
      </c>
      <c r="C33" s="50">
        <v>0</v>
      </c>
      <c r="D33" s="45">
        <v>2.5</v>
      </c>
      <c r="E33" s="50">
        <f t="shared" si="0"/>
        <v>2.5</v>
      </c>
      <c r="F33" s="122">
        <v>0</v>
      </c>
      <c r="H33" s="169"/>
    </row>
    <row r="34" spans="1:8" ht="19.5" customHeight="1">
      <c r="A34" s="30" t="s">
        <v>128</v>
      </c>
      <c r="B34" s="31" t="s">
        <v>12</v>
      </c>
      <c r="C34" s="50"/>
      <c r="D34" s="45"/>
      <c r="E34" s="50"/>
      <c r="F34" s="122"/>
      <c r="H34" s="169"/>
    </row>
    <row r="35" spans="1:8" ht="20.25" customHeight="1">
      <c r="A35" s="30" t="s">
        <v>81</v>
      </c>
      <c r="B35" s="31" t="s">
        <v>13</v>
      </c>
      <c r="C35" s="50"/>
      <c r="D35" s="45"/>
      <c r="E35" s="50"/>
      <c r="F35" s="122"/>
      <c r="H35" s="169"/>
    </row>
    <row r="36" spans="1:8" ht="20.25" customHeight="1">
      <c r="A36" s="30" t="s">
        <v>93</v>
      </c>
      <c r="B36" s="31" t="s">
        <v>14</v>
      </c>
      <c r="C36" s="50"/>
      <c r="D36" s="45"/>
      <c r="E36" s="50"/>
      <c r="F36" s="122"/>
      <c r="H36" s="169"/>
    </row>
    <row r="37" spans="1:8" ht="18" customHeight="1">
      <c r="A37" s="30" t="s">
        <v>188</v>
      </c>
      <c r="B37" s="31" t="s">
        <v>15</v>
      </c>
      <c r="C37" s="50"/>
      <c r="D37" s="45"/>
      <c r="E37" s="50"/>
      <c r="F37" s="122"/>
      <c r="H37" s="169"/>
    </row>
    <row r="38" spans="1:8" s="100" customFormat="1" ht="31.5">
      <c r="A38" s="36" t="s">
        <v>94</v>
      </c>
      <c r="B38" s="37" t="s">
        <v>16</v>
      </c>
      <c r="C38" s="50">
        <f>SUM(C39:C40)</f>
        <v>0</v>
      </c>
      <c r="D38" s="50">
        <f>SUM(D39:D40)</f>
        <v>0</v>
      </c>
      <c r="E38" s="50">
        <v>0</v>
      </c>
      <c r="F38" s="122">
        <v>0</v>
      </c>
      <c r="H38" s="169"/>
    </row>
    <row r="39" spans="1:8" ht="17.25" customHeight="1">
      <c r="A39" s="30" t="s">
        <v>82</v>
      </c>
      <c r="B39" s="31" t="s">
        <v>17</v>
      </c>
      <c r="C39" s="50"/>
      <c r="D39" s="45"/>
      <c r="E39" s="50"/>
      <c r="F39" s="122"/>
      <c r="H39" s="169"/>
    </row>
    <row r="40" spans="1:8" ht="25.5" customHeight="1">
      <c r="A40" s="30" t="s">
        <v>95</v>
      </c>
      <c r="B40" s="31" t="s">
        <v>18</v>
      </c>
      <c r="C40" s="50"/>
      <c r="D40" s="45"/>
      <c r="E40" s="50"/>
      <c r="F40" s="122"/>
      <c r="H40" s="169"/>
    </row>
    <row r="41" spans="1:8" s="100" customFormat="1" ht="18" customHeight="1">
      <c r="A41" s="36" t="s">
        <v>83</v>
      </c>
      <c r="B41" s="101"/>
      <c r="C41" s="46"/>
      <c r="D41" s="46"/>
      <c r="E41" s="46"/>
      <c r="F41" s="131"/>
      <c r="H41" s="169"/>
    </row>
    <row r="42" spans="1:8" s="100" customFormat="1" ht="18" customHeight="1">
      <c r="A42" s="36" t="s">
        <v>84</v>
      </c>
      <c r="B42" s="37" t="s">
        <v>9</v>
      </c>
      <c r="C42" s="50"/>
      <c r="D42" s="45"/>
      <c r="E42" s="50"/>
      <c r="F42" s="122"/>
      <c r="H42" s="169"/>
    </row>
    <row r="43" spans="1:9" s="100" customFormat="1" ht="18" customHeight="1">
      <c r="A43" s="36" t="s">
        <v>96</v>
      </c>
      <c r="B43" s="37" t="s">
        <v>50</v>
      </c>
      <c r="C43" s="50"/>
      <c r="D43" s="50"/>
      <c r="E43" s="50"/>
      <c r="F43" s="122"/>
      <c r="H43" s="169"/>
      <c r="I43" s="169"/>
    </row>
    <row r="44" spans="1:8" s="100" customFormat="1" ht="18" customHeight="1" thickBot="1">
      <c r="A44" s="93" t="s">
        <v>85</v>
      </c>
      <c r="B44" s="94" t="s">
        <v>51</v>
      </c>
      <c r="C44" s="140"/>
      <c r="D44" s="83"/>
      <c r="E44" s="83"/>
      <c r="F44" s="85"/>
      <c r="H44" s="169"/>
    </row>
    <row r="45" spans="1:6" ht="15.75">
      <c r="A45" s="58"/>
      <c r="B45" s="53"/>
      <c r="C45" s="59"/>
      <c r="D45" s="60"/>
      <c r="E45" s="60"/>
      <c r="F45" s="60"/>
    </row>
    <row r="46" spans="1:11" s="65" customFormat="1" ht="16.5" customHeight="1">
      <c r="A46" s="72" t="s">
        <v>275</v>
      </c>
      <c r="B46" s="62"/>
      <c r="C46" s="62"/>
      <c r="D46" s="62"/>
      <c r="E46" s="63" t="s">
        <v>244</v>
      </c>
      <c r="F46" s="54"/>
      <c r="G46" s="54"/>
      <c r="H46" s="54"/>
      <c r="I46" s="54"/>
      <c r="J46" s="54"/>
      <c r="K46" s="67"/>
    </row>
    <row r="48" ht="15.75">
      <c r="D48" s="170"/>
    </row>
    <row r="49" ht="15.75">
      <c r="F49" s="61">
        <v>5</v>
      </c>
    </row>
  </sheetData>
  <sheetProtection/>
  <mergeCells count="3">
    <mergeCell ref="D1:F1"/>
    <mergeCell ref="D2:F2"/>
    <mergeCell ref="A4:F4"/>
  </mergeCells>
  <printOptions/>
  <pageMargins left="0.984251968503937" right="0.3937007874015748" top="0.32" bottom="0.25" header="0.31496062992125984" footer="0.34"/>
  <pageSetup horizontalDpi="600" verticalDpi="600" orientation="portrait" paperSize="9" scale="75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Admin</cp:lastModifiedBy>
  <cp:lastPrinted>2018-08-31T05:49:09Z</cp:lastPrinted>
  <dcterms:created xsi:type="dcterms:W3CDTF">2003-03-13T16:00:22Z</dcterms:created>
  <dcterms:modified xsi:type="dcterms:W3CDTF">2018-08-31T05:50:23Z</dcterms:modified>
  <cp:category/>
  <cp:version/>
  <cp:contentType/>
  <cp:contentStatus/>
</cp:coreProperties>
</file>